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Direc Educacion SM\Desktop\DIF\DIF 2DO INFORME 2025\PARA IMPRIMIR\INFORMACION ADICIONAL\"/>
    </mc:Choice>
  </mc:AlternateContent>
  <xr:revisionPtr revIDLastSave="0" documentId="13_ncr:1_{3398DA2E-93FA-417A-BACA-4F6AE9C443E7}" xr6:coauthVersionLast="47" xr6:coauthVersionMax="47" xr10:uidLastSave="{00000000-0000-0000-0000-000000000000}"/>
  <bookViews>
    <workbookView xWindow="-108" yWindow="-108" windowWidth="23256" windowHeight="12456" xr2:uid="{00000000-000D-0000-FFFF-FFFF0000000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 sheetId="20" r:id="rId16"/>
    <sheet name="I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REV!$E$5:$E$54</definedName>
    <definedName name="_xlnm._FilterDatabase" localSheetId="5" hidden="1">VHP!$A$2:$F$38</definedName>
    <definedName name="_Hlk188447263" localSheetId="0">REV!$A$56</definedName>
    <definedName name="_xlnm.Print_Area" localSheetId="3">ACT!$A$1:$C$81</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23" l="1"/>
  <c r="H41" i="14" l="1"/>
  <c r="H29" i="14"/>
  <c r="H24" i="14"/>
  <c r="H19" i="14"/>
  <c r="H14" i="14"/>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c r="C49" i="7"/>
  <c r="C48" i="7" s="1"/>
  <c r="C59"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D38"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B45" i="7" l="1"/>
  <c r="C43" i="6"/>
  <c r="B43" i="6"/>
  <c r="C3" i="6"/>
  <c r="B3" i="6"/>
  <c r="F26" i="4"/>
  <c r="C24" i="3"/>
  <c r="B24" i="3"/>
  <c r="B28" i="4"/>
  <c r="B3" i="8"/>
  <c r="D16" i="9"/>
  <c r="C28" i="4"/>
  <c r="B33" i="7"/>
  <c r="C3" i="8"/>
  <c r="C45" i="7"/>
  <c r="E30" i="9"/>
  <c r="E12" i="8"/>
  <c r="B24" i="6"/>
  <c r="E16" i="9"/>
  <c r="C24" i="6"/>
  <c r="C33" i="7"/>
  <c r="D30" i="9"/>
  <c r="E20" i="5"/>
  <c r="E38" i="5" s="1"/>
  <c r="F9" i="5"/>
  <c r="B66" i="3"/>
  <c r="D3" i="8"/>
  <c r="F27" i="5"/>
  <c r="B59" i="7"/>
  <c r="C66" i="3"/>
  <c r="E46" i="4"/>
  <c r="E4" i="8"/>
  <c r="F46" i="4"/>
  <c r="E26" i="4"/>
  <c r="F116" i="13" s="1"/>
  <c r="F16" i="8"/>
  <c r="F12" i="8" s="1"/>
  <c r="F6" i="8"/>
  <c r="F4" i="8" s="1"/>
  <c r="B38" i="5"/>
  <c r="F4" i="5"/>
  <c r="C20" i="5"/>
  <c r="C38" i="5" s="1"/>
  <c r="E3" i="9" l="1"/>
  <c r="E34" i="9" s="1"/>
  <c r="D3" i="9"/>
  <c r="D34" i="9" s="1"/>
  <c r="C61" i="7"/>
  <c r="B61" i="7"/>
  <c r="F48" i="4"/>
  <c r="E48" i="4"/>
  <c r="C68" i="3"/>
  <c r="B68" i="3"/>
  <c r="E3" i="8"/>
  <c r="F3" i="8"/>
  <c r="F20" i="5"/>
  <c r="F38" i="5"/>
  <c r="D24" i="20" l="1"/>
  <c r="D23" i="20"/>
  <c r="D22" i="20"/>
  <c r="D21" i="20"/>
  <c r="D20" i="20"/>
  <c r="D19" i="20"/>
  <c r="D18" i="20"/>
  <c r="D17" i="20"/>
  <c r="D16" i="20"/>
  <c r="D15" i="20"/>
  <c r="D11" i="20"/>
  <c r="D10" i="20"/>
  <c r="D9" i="20"/>
  <c r="D8" i="20"/>
  <c r="D7" i="20"/>
  <c r="D6" i="20"/>
  <c r="D5" i="20"/>
  <c r="D4" i="20"/>
  <c r="C15" i="15" l="1"/>
  <c r="C13" i="16" l="1"/>
  <c r="B13" i="16"/>
  <c r="B6" i="22"/>
  <c r="E8" i="14" l="1"/>
  <c r="E29" i="24"/>
  <c r="H34" i="14" s="1"/>
  <c r="D29" i="24"/>
  <c r="C29" i="24"/>
  <c r="E9" i="24"/>
  <c r="D9" i="24"/>
  <c r="C9" i="24"/>
  <c r="E5" i="24"/>
  <c r="E13" i="24" s="1"/>
  <c r="E17" i="24" s="1"/>
  <c r="E21" i="24" s="1"/>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D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D8" i="22"/>
  <c r="G8" i="22" s="1"/>
  <c r="D7" i="22"/>
  <c r="G7" i="22" s="1"/>
  <c r="F6" i="22"/>
  <c r="F5" i="22" s="1"/>
  <c r="F36" i="22" s="1"/>
  <c r="E47" i="14" s="1"/>
  <c r="E6" i="22"/>
  <c r="C6" i="22"/>
  <c r="C21" i="21"/>
  <c r="B21" i="21"/>
  <c r="D25" i="20"/>
  <c r="C25" i="20"/>
  <c r="B25" i="20"/>
  <c r="D12" i="20"/>
  <c r="C12" i="20"/>
  <c r="B12" i="20"/>
  <c r="D39" i="19"/>
  <c r="G39" i="19" s="1"/>
  <c r="D38" i="19"/>
  <c r="G38" i="19" s="1"/>
  <c r="D37" i="19"/>
  <c r="G37" i="19" s="1"/>
  <c r="D36" i="19"/>
  <c r="G36" i="19" s="1"/>
  <c r="F35" i="19"/>
  <c r="E35" i="19"/>
  <c r="C35" i="19"/>
  <c r="B35" i="19"/>
  <c r="D33" i="19"/>
  <c r="G33" i="19" s="1"/>
  <c r="D32" i="19"/>
  <c r="G32" i="19" s="1"/>
  <c r="D31" i="19"/>
  <c r="G31" i="19" s="1"/>
  <c r="D30" i="19"/>
  <c r="G30" i="19" s="1"/>
  <c r="D29" i="19"/>
  <c r="G29" i="19" s="1"/>
  <c r="D28" i="19"/>
  <c r="G28" i="19" s="1"/>
  <c r="D27" i="19"/>
  <c r="G27" i="19" s="1"/>
  <c r="D26" i="19"/>
  <c r="G26" i="19" s="1"/>
  <c r="G25" i="19"/>
  <c r="D25" i="19"/>
  <c r="F24" i="19"/>
  <c r="E24" i="19"/>
  <c r="C24" i="19"/>
  <c r="B24" i="19"/>
  <c r="D22" i="19"/>
  <c r="G22" i="19" s="1"/>
  <c r="D21" i="19"/>
  <c r="G21" i="19" s="1"/>
  <c r="D20" i="19"/>
  <c r="G20" i="19" s="1"/>
  <c r="D19" i="19"/>
  <c r="G19" i="19" s="1"/>
  <c r="D18" i="19"/>
  <c r="G18" i="19" s="1"/>
  <c r="G17" i="19"/>
  <c r="D17" i="19"/>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D72" i="18"/>
  <c r="G72" i="18" s="1"/>
  <c r="D71" i="18"/>
  <c r="G71" i="18" s="1"/>
  <c r="D70" i="18"/>
  <c r="G70" i="18" s="1"/>
  <c r="G69" i="18"/>
  <c r="D69" i="18"/>
  <c r="F68" i="18"/>
  <c r="E68" i="18"/>
  <c r="C68" i="18"/>
  <c r="B68" i="18"/>
  <c r="D67" i="18"/>
  <c r="G67" i="18" s="1"/>
  <c r="D66" i="18"/>
  <c r="G66" i="18" s="1"/>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G47" i="18"/>
  <c r="D47" i="18"/>
  <c r="D46" i="18"/>
  <c r="G46" i="18" s="1"/>
  <c r="D45" i="18"/>
  <c r="G45" i="18" s="1"/>
  <c r="D44" i="18"/>
  <c r="G44" i="18" s="1"/>
  <c r="D43" i="18"/>
  <c r="G43" i="18" s="1"/>
  <c r="F42" i="18"/>
  <c r="E42" i="18"/>
  <c r="C42" i="18"/>
  <c r="B42" i="18"/>
  <c r="D41" i="18"/>
  <c r="G41" i="18" s="1"/>
  <c r="D40" i="18"/>
  <c r="G40" i="18" s="1"/>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G11" i="18"/>
  <c r="D11" i="18"/>
  <c r="D10" i="18"/>
  <c r="G10" i="18" s="1"/>
  <c r="D9" i="18"/>
  <c r="G9" i="18" s="1"/>
  <c r="D8" i="18"/>
  <c r="G8" i="18" s="1"/>
  <c r="D7" i="18"/>
  <c r="G7" i="18" s="1"/>
  <c r="D6" i="18"/>
  <c r="G6" i="18" s="1"/>
  <c r="D5" i="18"/>
  <c r="G5" i="18" s="1"/>
  <c r="F4" i="18"/>
  <c r="E4" i="18"/>
  <c r="C4" i="18"/>
  <c r="B4" i="18"/>
  <c r="F15" i="17"/>
  <c r="H52" i="14" s="1"/>
  <c r="E15" i="17"/>
  <c r="H51" i="14" s="1"/>
  <c r="C15" i="17"/>
  <c r="E18" i="14" s="1"/>
  <c r="B15" i="17"/>
  <c r="H49" i="14" s="1"/>
  <c r="D13" i="17"/>
  <c r="G13" i="17" s="1"/>
  <c r="D11" i="17"/>
  <c r="G11" i="17" s="1"/>
  <c r="D9" i="17"/>
  <c r="G9" i="17" s="1"/>
  <c r="D7" i="17"/>
  <c r="G7" i="17" s="1"/>
  <c r="D5" i="17"/>
  <c r="G5" i="17" s="1"/>
  <c r="F48" i="16"/>
  <c r="E48" i="16"/>
  <c r="C48" i="16"/>
  <c r="B48" i="16"/>
  <c r="D46" i="16"/>
  <c r="G46" i="16" s="1"/>
  <c r="D44" i="16"/>
  <c r="G44" i="16" s="1"/>
  <c r="D42" i="16"/>
  <c r="G42" i="16" s="1"/>
  <c r="D40" i="16"/>
  <c r="G40" i="16" s="1"/>
  <c r="D38" i="16"/>
  <c r="G38" i="16" s="1"/>
  <c r="D36" i="16"/>
  <c r="G36" i="16" s="1"/>
  <c r="D34" i="16"/>
  <c r="G34" i="16" s="1"/>
  <c r="D32" i="16"/>
  <c r="F25" i="16"/>
  <c r="E25" i="16"/>
  <c r="C25" i="16"/>
  <c r="B25" i="16"/>
  <c r="D23" i="16"/>
  <c r="G23" i="16" s="1"/>
  <c r="G22" i="16"/>
  <c r="D22" i="16"/>
  <c r="D21" i="16"/>
  <c r="G21" i="16" s="1"/>
  <c r="D20" i="16"/>
  <c r="G20" i="16" s="1"/>
  <c r="F13" i="16"/>
  <c r="E15" i="14" s="1"/>
  <c r="E13" i="16"/>
  <c r="E14" i="14" s="1"/>
  <c r="H45" i="14"/>
  <c r="E12" i="14"/>
  <c r="D12" i="16"/>
  <c r="G12" i="16" s="1"/>
  <c r="D11" i="16"/>
  <c r="G11" i="16" s="1"/>
  <c r="D10" i="16"/>
  <c r="G10" i="16" s="1"/>
  <c r="D9" i="16"/>
  <c r="G9" i="16" s="1"/>
  <c r="D8" i="16"/>
  <c r="G8" i="16" s="1"/>
  <c r="D7" i="16"/>
  <c r="G7" i="16" s="1"/>
  <c r="D6" i="16"/>
  <c r="G6" i="16" s="1"/>
  <c r="D5" i="16"/>
  <c r="G5" i="16" s="1"/>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47" i="14"/>
  <c r="H42" i="14"/>
  <c r="H40" i="14"/>
  <c r="H39" i="14"/>
  <c r="H37" i="14"/>
  <c r="H36" i="14"/>
  <c r="H33" i="14"/>
  <c r="H32" i="14"/>
  <c r="H30" i="14"/>
  <c r="H28" i="14"/>
  <c r="H27" i="14"/>
  <c r="H25" i="14"/>
  <c r="H23" i="14"/>
  <c r="H22" i="14"/>
  <c r="H20" i="14"/>
  <c r="H18" i="14"/>
  <c r="H17" i="14"/>
  <c r="E17" i="14"/>
  <c r="H15" i="14"/>
  <c r="H13" i="14"/>
  <c r="H12" i="14"/>
  <c r="H10" i="14"/>
  <c r="H9" i="14"/>
  <c r="H8" i="14"/>
  <c r="H7" i="14"/>
  <c r="I47" i="14" l="1"/>
  <c r="E20" i="14"/>
  <c r="I20" i="14" s="1"/>
  <c r="H56" i="14"/>
  <c r="I18" i="14"/>
  <c r="H50" i="14"/>
  <c r="D12" i="18"/>
  <c r="G12" i="18" s="1"/>
  <c r="E19" i="14"/>
  <c r="I19" i="14" s="1"/>
  <c r="B27" i="20"/>
  <c r="E32" i="14" s="1"/>
  <c r="B5" i="22"/>
  <c r="B36" i="22" s="1"/>
  <c r="E44" i="14" s="1"/>
  <c r="C27" i="20"/>
  <c r="E33" i="14" s="1"/>
  <c r="I33" i="14" s="1"/>
  <c r="G19" i="15"/>
  <c r="D42" i="18"/>
  <c r="G42" i="18" s="1"/>
  <c r="C38" i="15"/>
  <c r="D52" i="18"/>
  <c r="G52" i="18" s="1"/>
  <c r="D15" i="19"/>
  <c r="I32" i="14"/>
  <c r="D24" i="19"/>
  <c r="B41" i="19"/>
  <c r="E27" i="14" s="1"/>
  <c r="I27" i="14" s="1"/>
  <c r="E5" i="22"/>
  <c r="E36" i="22" s="1"/>
  <c r="E46" i="14" s="1"/>
  <c r="D18" i="22"/>
  <c r="D68" i="18"/>
  <c r="G68" i="18" s="1"/>
  <c r="C13" i="24"/>
  <c r="C17" i="24" s="1"/>
  <c r="C21" i="24" s="1"/>
  <c r="D25" i="22"/>
  <c r="D13" i="24"/>
  <c r="D17" i="24" s="1"/>
  <c r="D21" i="24" s="1"/>
  <c r="F38" i="15"/>
  <c r="I12" i="14"/>
  <c r="B76" i="18"/>
  <c r="H54" i="14" s="1"/>
  <c r="D32" i="18"/>
  <c r="G32" i="18" s="1"/>
  <c r="G18" i="22"/>
  <c r="D48" i="16"/>
  <c r="F41" i="19"/>
  <c r="E38" i="15"/>
  <c r="G32" i="16"/>
  <c r="G48" i="16" s="1"/>
  <c r="G16" i="19"/>
  <c r="G15" i="19" s="1"/>
  <c r="D22" i="22"/>
  <c r="I17" i="14"/>
  <c r="D15" i="15"/>
  <c r="D64" i="18"/>
  <c r="G64" i="18" s="1"/>
  <c r="G35" i="19"/>
  <c r="G15" i="15"/>
  <c r="G29" i="15"/>
  <c r="G38" i="15" s="1"/>
  <c r="D29" i="15"/>
  <c r="D22" i="18"/>
  <c r="G22" i="18" s="1"/>
  <c r="C5" i="22"/>
  <c r="C36" i="22" s="1"/>
  <c r="E45" i="14" s="1"/>
  <c r="I45" i="14" s="1"/>
  <c r="G22" i="22"/>
  <c r="H46" i="14"/>
  <c r="D19" i="15"/>
  <c r="D4" i="18"/>
  <c r="G4" i="18" s="1"/>
  <c r="D13" i="16"/>
  <c r="E76" i="18"/>
  <c r="E24" i="14" s="1"/>
  <c r="I24" i="14" s="1"/>
  <c r="G15" i="17"/>
  <c r="F76" i="18"/>
  <c r="H57" i="14" s="1"/>
  <c r="D5" i="19"/>
  <c r="C41" i="19"/>
  <c r="H60" i="14" s="1"/>
  <c r="D35" i="19"/>
  <c r="D41" i="19" s="1"/>
  <c r="D9" i="22"/>
  <c r="B38" i="15"/>
  <c r="D56" i="18"/>
  <c r="G56" i="18" s="1"/>
  <c r="E41" i="19"/>
  <c r="H61" i="14" s="1"/>
  <c r="D27" i="20"/>
  <c r="E34" i="14" s="1"/>
  <c r="I34" i="14" s="1"/>
  <c r="E37" i="14"/>
  <c r="I37" i="14" s="1"/>
  <c r="E36" i="14"/>
  <c r="I36" i="14" s="1"/>
  <c r="I14" i="14"/>
  <c r="I15" i="14"/>
  <c r="I7" i="14"/>
  <c r="D41" i="1" s="1"/>
  <c r="I9" i="14"/>
  <c r="D43" i="1" s="1"/>
  <c r="I10" i="14"/>
  <c r="D44" i="1" s="1"/>
  <c r="I8" i="14"/>
  <c r="D42" i="1" s="1"/>
  <c r="G24" i="19"/>
  <c r="E30" i="14"/>
  <c r="I30" i="14" s="1"/>
  <c r="H62" i="14"/>
  <c r="G25" i="22"/>
  <c r="G25" i="16"/>
  <c r="G6" i="22"/>
  <c r="E55" i="14"/>
  <c r="E50" i="14"/>
  <c r="I50" i="14" s="1"/>
  <c r="E40" i="14"/>
  <c r="I40" i="14" s="1"/>
  <c r="E42" i="14"/>
  <c r="I42" i="14" s="1"/>
  <c r="E57" i="14"/>
  <c r="E52" i="14"/>
  <c r="I52" i="14" s="1"/>
  <c r="E62" i="14"/>
  <c r="G13" i="16"/>
  <c r="G12" i="22"/>
  <c r="G9" i="22" s="1"/>
  <c r="G7" i="19"/>
  <c r="G5" i="19" s="1"/>
  <c r="C76" i="18"/>
  <c r="E13" i="14"/>
  <c r="I13" i="14" s="1"/>
  <c r="D25" i="16"/>
  <c r="H44" i="14"/>
  <c r="I44" i="14" s="1"/>
  <c r="D6" i="22"/>
  <c r="D15" i="17"/>
  <c r="I46" i="14" l="1"/>
  <c r="E51" i="14"/>
  <c r="I51" i="14" s="1"/>
  <c r="E56" i="14"/>
  <c r="E41" i="14"/>
  <c r="I41" i="14" s="1"/>
  <c r="E61" i="14"/>
  <c r="E39" i="14"/>
  <c r="I39" i="14" s="1"/>
  <c r="E49" i="14"/>
  <c r="I49" i="14" s="1"/>
  <c r="E54" i="14"/>
  <c r="E59" i="14"/>
  <c r="E29" i="14"/>
  <c r="I29" i="14" s="1"/>
  <c r="D47" i="1" s="1"/>
  <c r="I56" i="14"/>
  <c r="E22" i="14"/>
  <c r="I22" i="14" s="1"/>
  <c r="D45" i="1" s="1"/>
  <c r="I54" i="14"/>
  <c r="H59" i="14"/>
  <c r="I59" i="14" s="1"/>
  <c r="E25" i="14"/>
  <c r="I25" i="14" s="1"/>
  <c r="D48" i="1" s="1"/>
  <c r="D49" i="1"/>
  <c r="D38" i="15"/>
  <c r="D5" i="22"/>
  <c r="D36" i="22" s="1"/>
  <c r="E28" i="14"/>
  <c r="I28" i="14" s="1"/>
  <c r="G76" i="18"/>
  <c r="G41" i="19"/>
  <c r="D76" i="18"/>
  <c r="I57" i="14"/>
  <c r="D54" i="1" s="1"/>
  <c r="I62" i="14"/>
  <c r="E60" i="14"/>
  <c r="I60" i="14" s="1"/>
  <c r="D50" i="1"/>
  <c r="G5" i="22"/>
  <c r="G36" i="22" s="1"/>
  <c r="H55" i="14"/>
  <c r="I55" i="14" s="1"/>
  <c r="E23" i="14"/>
  <c r="I23" i="14" s="1"/>
  <c r="I61" i="14"/>
  <c r="D53" i="1" s="1"/>
  <c r="D46" i="1" l="1"/>
  <c r="D51" i="1"/>
  <c r="D52"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5" i="1"/>
  <c r="G62" i="13"/>
  <c r="G60" i="13"/>
  <c r="D31" i="1" s="1"/>
  <c r="G52" i="13"/>
  <c r="G51" i="13"/>
  <c r="G78" i="13"/>
  <c r="G80" i="13"/>
  <c r="D34" i="1" s="1"/>
  <c r="G45" i="13"/>
  <c r="G44" i="13"/>
  <c r="G64" i="13"/>
  <c r="G66" i="13"/>
  <c r="G68" i="13"/>
  <c r="G116" i="13"/>
  <c r="D40" i="1" s="1"/>
  <c r="G31" i="13"/>
  <c r="G84" i="13"/>
  <c r="G85" i="13"/>
  <c r="G86" i="13"/>
  <c r="G87" i="13"/>
  <c r="G88" i="13"/>
  <c r="G89" i="13"/>
  <c r="G90" i="13"/>
  <c r="G91" i="13"/>
  <c r="G92" i="13"/>
  <c r="G93" i="13"/>
  <c r="G94" i="13"/>
  <c r="G95" i="13"/>
  <c r="G96" i="13"/>
  <c r="G97" i="13"/>
  <c r="G98" i="13"/>
  <c r="G100" i="13"/>
  <c r="G101" i="13"/>
  <c r="G81" i="13"/>
  <c r="D35" i="1" s="1"/>
  <c r="G82" i="13"/>
  <c r="G77" i="13"/>
  <c r="G79" i="13"/>
  <c r="G55" i="13"/>
  <c r="G43" i="13"/>
  <c r="G54" i="13"/>
  <c r="G30" i="13"/>
  <c r="L23" i="13"/>
  <c r="L18" i="13"/>
  <c r="L93" i="13"/>
  <c r="L11" i="13"/>
  <c r="G17" i="13"/>
  <c r="G18" i="13"/>
  <c r="G19" i="13"/>
  <c r="G21" i="13"/>
  <c r="G22" i="13"/>
  <c r="G23" i="13"/>
  <c r="G27" i="13"/>
  <c r="L56" i="13"/>
  <c r="G28" i="13"/>
  <c r="D11" i="1" s="1"/>
  <c r="L41" i="13"/>
  <c r="G11" i="13"/>
  <c r="L57" i="13"/>
  <c r="L27" i="13"/>
  <c r="L38" i="13"/>
  <c r="L40" i="13"/>
  <c r="D20" i="1" s="1"/>
  <c r="L42" i="13"/>
  <c r="L9" i="13"/>
  <c r="D7" i="1" s="1"/>
  <c r="G25" i="13"/>
  <c r="G26" i="13"/>
  <c r="G8" i="13"/>
  <c r="D6" i="1" s="1"/>
  <c r="G12" i="13"/>
  <c r="G15" i="13"/>
  <c r="G16" i="13"/>
  <c r="L83" i="13"/>
  <c r="D37" i="1" s="1"/>
  <c r="L96" i="13"/>
  <c r="L98" i="13"/>
  <c r="L99" i="13"/>
  <c r="L33" i="13"/>
  <c r="L85" i="13"/>
  <c r="D8" i="1"/>
  <c r="G20" i="13"/>
  <c r="G13" i="13"/>
  <c r="G14" i="13"/>
  <c r="L19" i="13"/>
  <c r="L20" i="13"/>
  <c r="L22" i="13"/>
  <c r="G24" i="13"/>
  <c r="L32" i="13"/>
  <c r="L34" i="13"/>
  <c r="D16" i="1" s="1"/>
  <c r="L36" i="13"/>
  <c r="L37" i="13"/>
  <c r="L43" i="13"/>
  <c r="D30" i="1"/>
  <c r="L88" i="13"/>
  <c r="L90" i="13"/>
  <c r="L91" i="13"/>
  <c r="L86" i="13"/>
  <c r="L89" i="13"/>
  <c r="L94" i="13"/>
  <c r="L97" i="13"/>
  <c r="L24" i="13"/>
  <c r="L29" i="13"/>
  <c r="D12" i="1" s="1"/>
  <c r="L30" i="13"/>
  <c r="L31" i="13"/>
  <c r="L82" i="13"/>
  <c r="L84" i="13"/>
  <c r="L87" i="13"/>
  <c r="L92" i="13"/>
  <c r="L95" i="13"/>
  <c r="L7" i="13"/>
  <c r="L13" i="13"/>
  <c r="L17" i="13"/>
  <c r="L21" i="13"/>
  <c r="L25" i="13"/>
  <c r="L35" i="13"/>
  <c r="L39" i="13"/>
  <c r="D33" i="1" l="1"/>
  <c r="D28" i="1"/>
  <c r="D26" i="1"/>
  <c r="D36" i="1"/>
  <c r="D9" i="1"/>
  <c r="D17" i="1"/>
  <c r="D27" i="1"/>
  <c r="D29" i="1"/>
  <c r="D15" i="1"/>
  <c r="D23" i="1"/>
  <c r="D14" i="1"/>
  <c r="D18" i="1"/>
  <c r="D22" i="1"/>
  <c r="D5" i="1"/>
  <c r="D21" i="1"/>
  <c r="D13" i="1"/>
  <c r="D32" i="1"/>
  <c r="D24" i="1"/>
  <c r="D19" i="1"/>
  <c r="D38" i="1"/>
  <c r="D10" i="1"/>
  <c r="D39" i="1"/>
</calcChain>
</file>

<file path=xl/sharedStrings.xml><?xml version="1.0" encoding="utf-8"?>
<sst xmlns="http://schemas.openxmlformats.org/spreadsheetml/2006/main" count="1834" uniqueCount="694">
  <si>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</si>
  <si>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</si>
  <si>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</si>
  <si>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</si>
  <si>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</si>
  <si>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</si>
  <si>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</si>
  <si>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</si>
  <si>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</si>
  <si>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</si>
  <si>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</si>
  <si>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</si>
  <si>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</si>
  <si>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</si>
  <si>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</si>
  <si>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</si>
  <si>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</si>
  <si>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</si>
  <si>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</si>
  <si>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</si>
  <si>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</si>
  <si>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</si>
  <si>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</si>
  <si>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</si>
  <si>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</si>
  <si>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</si>
  <si>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</si>
  <si>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</si>
  <si>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</si>
  <si>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</si>
  <si>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</si>
  <si>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</si>
  <si>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</si>
  <si>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</si>
  <si>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</si>
  <si>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</si>
  <si>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</si>
  <si>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</si>
  <si>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</si>
  <si>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</si>
  <si>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</si>
  <si>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</si>
  <si>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</si>
  <si>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</si>
  <si>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</si>
  <si>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</si>
  <si>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</si>
  <si>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</si>
  <si>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</si>
  <si>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</si>
  <si>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</si>
  <si>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</si>
  <si>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</si>
  <si>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</si>
  <si>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</si>
  <si>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</si>
  <si>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</si>
  <si>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</si>
  <si>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</si>
  <si>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</si>
  <si>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</si>
  <si>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</si>
  <si>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</si>
  <si>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</si>
  <si>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</si>
  <si>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</si>
  <si>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</si>
  <si>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</si>
  <si>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</si>
  <si>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</si>
  <si>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</si>
  <si>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</si>
  <si>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</si>
  <si>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</si>
  <si>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</si>
  <si>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</si>
  <si>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</si>
  <si>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</si>
  <si>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</si>
  <si>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</si>
  <si>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</si>
  <si>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</si>
  <si>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</si>
  <si>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</si>
  <si>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</si>
  <si>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</si>
  <si>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</si>
  <si>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</si>
  <si>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</si>
  <si>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</si>
  <si>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</si>
  <si>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</si>
  <si>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</si>
  <si>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</si>
  <si>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</si>
  <si>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</si>
  <si>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</si>
  <si>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</si>
  <si>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</si>
  <si>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</si>
  <si>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</si>
  <si>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</si>
  <si>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</si>
  <si>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</si>
  <si>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</si>
  <si>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</si>
  <si>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</si>
  <si>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</si>
  <si>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</si>
  <si>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</si>
  <si>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</si>
  <si>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</si>
  <si>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</si>
  <si>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</si>
  <si>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</si>
  <si>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</si>
  <si>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</si>
  <si>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</si>
  <si>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</si>
  <si>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</si>
  <si>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</si>
  <si>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</si>
  <si>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</si>
  <si>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</si>
  <si>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</si>
  <si>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</si>
  <si>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</si>
  <si>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</si>
  <si>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</si>
  <si>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</si>
  <si>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</si>
  <si>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</si>
  <si>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</si>
  <si>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</si>
  <si>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</si>
  <si>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</si>
  <si>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</si>
  <si>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</si>
  <si>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</si>
  <si>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</si>
  <si>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</si>
  <si>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</si>
  <si>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</si>
  <si>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</si>
  <si>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</si>
  <si>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</si>
  <si>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</si>
  <si>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</si>
  <si>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</si>
  <si>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</si>
  <si>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</si>
  <si>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</si>
  <si>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</si>
  <si>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</si>
  <si>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</si>
  <si>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</si>
  <si>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</si>
  <si>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</si>
  <si>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</si>
  <si>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</si>
  <si>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</si>
  <si>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</si>
  <si>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</si>
  <si>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</si>
  <si>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</si>
  <si>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</si>
  <si>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</si>
  <si>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</si>
  <si>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</si>
  <si>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</si>
  <si>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</si>
  <si>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</si>
  <si>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</si>
  <si>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</si>
  <si>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</si>
  <si>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</si>
  <si>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</si>
  <si>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</si>
  <si>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</si>
  <si>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</si>
  <si>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</si>
  <si>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</si>
  <si>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</si>
  <si>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</si>
  <si>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</si>
  <si>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</si>
  <si>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</si>
  <si>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</si>
  <si>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</si>
  <si>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</si>
  <si>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</si>
  <si>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</si>
  <si>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</si>
  <si>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</si>
  <si>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</si>
  <si>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</si>
  <si>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</si>
  <si>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</si>
  <si>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</si>
  <si>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</si>
  <si>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</si>
  <si>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</si>
  <si>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</si>
  <si>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</si>
  <si>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</si>
  <si>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</si>
  <si>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</si>
  <si>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</si>
  <si>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</si>
  <si>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</si>
  <si>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</si>
  <si>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</si>
  <si>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</si>
  <si>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</si>
  <si>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</si>
  <si>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</si>
  <si>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</si>
  <si>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</si>
  <si>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</si>
  <si>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</si>
  <si>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</si>
  <si>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</si>
  <si>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</si>
  <si>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</si>
  <si>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</si>
  <si>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</si>
  <si>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</si>
  <si>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</si>
  <si>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</si>
  <si>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</si>
  <si>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</si>
  <si>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</si>
  <si>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</si>
  <si>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</si>
  <si>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</si>
  <si>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</si>
  <si>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</si>
  <si>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</si>
  <si>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</si>
  <si>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</si>
  <si>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</si>
  <si>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</si>
  <si>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</si>
  <si>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</si>
  <si>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</si>
  <si>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</si>
  <si>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</si>
  <si>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</si>
  <si>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</si>
  <si>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</si>
  <si>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</si>
  <si>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</si>
  <si>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</si>
  <si>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</si>
  <si>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</si>
  <si>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</si>
  <si>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</si>
  <si>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</si>
  <si>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</si>
  <si>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</si>
  <si>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</si>
  <si>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</si>
  <si>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</si>
  <si>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</si>
  <si>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</si>
  <si>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</si>
  <si>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</si>
  <si>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</si>
  <si>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</si>
  <si>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</si>
  <si>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</si>
  <si>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</si>
  <si>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</si>
  <si>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</si>
  <si>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</si>
  <si>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</si>
  <si>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</si>
  <si>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</si>
  <si>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</si>
  <si>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</si>
  <si>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</si>
  <si>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</si>
  <si>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</si>
  <si>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</si>
  <si>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</si>
  <si>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</si>
  <si>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</si>
  <si>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</si>
  <si>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</si>
  <si>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</si>
  <si>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</si>
  <si>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</si>
  <si>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</si>
  <si>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</si>
  <si>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</si>
  <si>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</si>
  <si>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</si>
  <si>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</si>
  <si>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</si>
  <si>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</si>
  <si>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</si>
  <si>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</si>
  <si>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</si>
  <si>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</si>
  <si>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</si>
  <si>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</si>
  <si>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</si>
  <si>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</si>
  <si>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</si>
  <si>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</si>
  <si>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</si>
  <si>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</si>
  <si>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</si>
  <si>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</si>
  <si>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</si>
  <si>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</si>
  <si>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</si>
  <si>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</si>
  <si>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</si>
  <si>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</si>
  <si>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</si>
  <si>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</si>
  <si>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</si>
  <si>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</si>
  <si>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</si>
  <si>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</si>
  <si>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</si>
  <si>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</si>
  <si>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</si>
  <si>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</si>
  <si>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</si>
  <si>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</si>
  <si>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</si>
  <si>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</si>
  <si>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</si>
  <si>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</si>
  <si>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</si>
  <si>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</si>
  <si>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</si>
  <si>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</si>
  <si>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</si>
  <si>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</si>
  <si>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</si>
  <si>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</si>
  <si>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</si>
  <si>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</si>
  <si>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</si>
  <si>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</si>
  <si>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</si>
  <si>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</si>
  <si>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</si>
  <si>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</si>
  <si>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</si>
  <si>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</si>
  <si>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</si>
  <si>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</si>
  <si>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</si>
  <si>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</si>
  <si>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</si>
  <si>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</si>
  <si>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</si>
  <si>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</si>
  <si>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</si>
  <si>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</si>
  <si>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</si>
  <si>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</si>
  <si>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</si>
  <si>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</si>
  <si>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</si>
  <si>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</si>
  <si>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</si>
  <si>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</si>
  <si>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</si>
  <si>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</si>
  <si>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</si>
  <si>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</si>
  <si>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</si>
  <si>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</si>
  <si>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</si>
  <si>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</si>
  <si>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</si>
  <si>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</si>
  <si>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</si>
  <si>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</si>
  <si>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</si>
  <si>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</si>
  <si>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</si>
  <si>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</si>
  <si>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</si>
  <si>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</si>
  <si>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</si>
  <si>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</si>
  <si>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</si>
  <si>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</si>
  <si>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</si>
  <si>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</si>
  <si>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</si>
  <si>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</si>
  <si>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</si>
  <si>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</si>
  <si>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</si>
  <si>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</si>
  <si>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</si>
  <si>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</si>
  <si>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Ampliaciones/(Reducciones)</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</si>
  <si>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</si>
  <si>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</si>
  <si>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</si>
  <si>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</si>
  <si>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</si>
  <si>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</si>
  <si>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</si>
  <si>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</si>
  <si>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</si>
  <si>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</si>
  <si>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</si>
  <si>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</si>
  <si>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</si>
  <si>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</si>
  <si>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Excedentes</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</si>
  <si>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</si>
  <si>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</si>
  <si>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</si>
  <si>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</si>
  <si>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</si>
  <si>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</si>
  <si>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</si>
  <si>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</si>
  <si>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</si>
  <si>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</si>
  <si>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</si>
  <si>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</si>
  <si>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</si>
  <si>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Dependencia o Unidad Administrativa 2</t>
  </si>
  <si>
    <t>Dependencia o Unidad Administrativa 3</t>
  </si>
  <si>
    <t>Dependencia o Unidad Administrativa 4</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</si>
  <si>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</si>
  <si>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</si>
  <si>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</si>
  <si>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</si>
  <si>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</si>
  <si>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</si>
  <si>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</si>
  <si>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</si>
  <si>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</si>
  <si>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</si>
  <si>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</si>
  <si>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</si>
  <si>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</si>
  <si>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</si>
  <si>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</si>
  <si>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</si>
  <si>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</si>
  <si>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</si>
  <si>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</si>
  <si>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</si>
  <si>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</si>
  <si>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</si>
  <si>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</si>
  <si>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</si>
  <si>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</si>
  <si>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</si>
  <si>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</si>
  <si>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</si>
  <si>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</si>
  <si>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</si>
  <si>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</si>
  <si>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</si>
  <si>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</si>
  <si>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</si>
  <si>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</si>
  <si>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</si>
  <si>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</si>
  <si>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</si>
  <si>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</si>
  <si>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</si>
  <si>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</si>
  <si>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</si>
  <si>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</si>
  <si>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</si>
  <si>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</si>
  <si>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</si>
  <si>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</si>
  <si>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</si>
  <si>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</si>
  <si>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</si>
  <si>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</si>
  <si>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</si>
  <si>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</si>
  <si>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</si>
  <si>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</si>
  <si>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</si>
  <si>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</si>
  <si>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</si>
  <si>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</si>
  <si>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</si>
  <si>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</si>
  <si>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</si>
  <si>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</si>
  <si>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</si>
  <si>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</si>
  <si>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</si>
  <si>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</si>
  <si>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</si>
  <si>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</si>
  <si>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</si>
  <si>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</si>
  <si>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</si>
  <si>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</si>
  <si>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</si>
  <si>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</si>
  <si>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</si>
  <si>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</si>
  <si>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</si>
  <si>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</si>
  <si>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</si>
  <si>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</si>
  <si>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</si>
  <si>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</si>
  <si>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</si>
  <si>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</si>
  <si>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</si>
  <si>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</si>
  <si>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</si>
  <si>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</si>
  <si>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</si>
  <si>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</si>
  <si>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</si>
  <si>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</si>
  <si>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</si>
  <si>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</si>
  <si>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</si>
  <si>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</si>
  <si>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</si>
  <si>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</si>
  <si>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</si>
  <si>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</si>
  <si>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</si>
  <si>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</si>
  <si>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</si>
  <si>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</si>
  <si>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</si>
  <si>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</si>
  <si>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</si>
  <si>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</si>
  <si>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</si>
  <si>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</si>
  <si>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</si>
  <si>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</si>
  <si>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</si>
  <si>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</si>
  <si>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</si>
  <si>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</si>
  <si>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</si>
  <si>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</si>
  <si>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</si>
  <si>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</si>
  <si>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</si>
  <si>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</si>
  <si>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</si>
  <si>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</si>
  <si>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</si>
  <si>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</si>
  <si>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</si>
  <si>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</si>
  <si>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</si>
  <si>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</si>
  <si>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</si>
  <si>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</si>
  <si>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</si>
  <si>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</si>
  <si>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</si>
  <si>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</si>
  <si>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</si>
  <si>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</si>
  <si>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</si>
  <si>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</si>
  <si>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</si>
  <si>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</si>
  <si>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</si>
  <si>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</si>
  <si>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</si>
  <si>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</si>
  <si>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</si>
  <si>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</si>
  <si>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</si>
  <si>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</si>
  <si>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</si>
  <si>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</si>
  <si>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</si>
  <si>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</si>
  <si>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</si>
  <si>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</si>
  <si>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</si>
  <si>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</si>
  <si>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</si>
  <si>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</si>
  <si>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</si>
  <si>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</si>
  <si>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</si>
  <si>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</si>
  <si>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</si>
  <si>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</si>
  <si>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</si>
  <si>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</si>
  <si>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</si>
  <si>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</si>
  <si>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</si>
  <si>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</si>
  <si>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</si>
  <si>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</si>
  <si>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</si>
  <si>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</si>
  <si>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</si>
  <si>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</si>
  <si>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</si>
  <si>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</si>
  <si>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</si>
  <si>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</si>
  <si>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</si>
  <si>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</si>
  <si>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</si>
  <si>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</si>
  <si>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</si>
  <si>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</si>
  <si>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</si>
  <si>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</si>
  <si>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</si>
  <si>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</si>
  <si>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</si>
  <si>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</si>
  <si>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</si>
  <si>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</si>
  <si>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</si>
  <si>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</si>
  <si>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</si>
  <si>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</si>
  <si>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</si>
  <si>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</si>
  <si>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</si>
  <si>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</si>
  <si>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</si>
  <si>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</si>
  <si>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</si>
  <si>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</si>
  <si>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</si>
  <si>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</si>
  <si>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</si>
  <si>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</si>
  <si>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</si>
  <si>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</si>
  <si>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</si>
  <si>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</si>
  <si>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</si>
  <si>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</si>
  <si>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</si>
  <si>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</si>
  <si>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</si>
  <si>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</si>
  <si>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</si>
  <si>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</si>
  <si>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</si>
  <si>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</si>
  <si>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</si>
  <si>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</si>
  <si>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Sistema para el Desarrollo Integral de la Familia del Municipio de Santiago Maravatío, Gto.
Estado de Actividades
Del 1 de Enero al 30 de Junio de 2025
(Cifras en Pesos)</t>
  </si>
  <si>
    <t>Sistema para el Desarrollo Integral de la Familia del Municipio de Santiago Maravatío, Gto.
Estado de Situación Financiera
Al 30 de Junio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</si>
  <si>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</si>
  <si>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</si>
  <si>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</si>
  <si>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</si>
  <si>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</si>
  <si>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</si>
  <si>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</si>
  <si>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</si>
  <si>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Sistema para el Desarrollo Integral de la Familia del Municipio de Santiago Maravatío, Gto.
Estado de Variación en la Hacienda Pública
Del 1 de Enero 30 de Junio de 2025
(Cifras en Pesos)</t>
  </si>
  <si>
    <t>Sistema para el Desarrollo Integral de la Familia del Municipio de Santiago Maravatío, Gto.
Estado de Cambios en la Situación Financiera
Del 1 de Enero al 30 de Junio de 2025
(Cifras en Pesos)</t>
  </si>
  <si>
    <t>Sistema para el Desarrollo Integral de la Familia del Municipio de Santiago Maravatío, Gto.
Estado de Flujos de Efectivo
Del 1 de Enero al 30 de Junio de 2025
(Cifras en Pesos)</t>
  </si>
  <si>
    <t>Sistema para el Desarrollo Integral de la Familia del Municipio de Santiago Maravatío, Gto.
Estado Analítico del Activo
Del 1 de Enero al 30 de Junio de 2025
(Cifras en Pesos)</t>
  </si>
  <si>
    <t>Sistema para el Desarrollo Integral de la Familia del Municipio de Santiago Maravatío, Gto.
Estado Analítico de la Deuda y Otros Pasivos
Del 1 de Enero al 30 de Junio de 2025
(Cifras en Pesos)</t>
  </si>
  <si>
    <t>Sistema para el Desarrollo Integral de la Familia del Municipio de Santiago Maravatío, Gto.</t>
  </si>
  <si>
    <t>Correspondiente del 1 de Enero al 30 de Junio de 2025</t>
  </si>
  <si>
    <t>Sistema para el Desarrollo Integral de la Familia del Municipio de Santiago Maravatío, Gto.
Estado Analítico del Ejercicio del Presupuesto de Egresos
Clasificación por Objeto del Gasto (Capítulo y Concepto)
Del 1 de Enero al 30 de Junio de 2025
(Cifras en Pesos)</t>
  </si>
  <si>
    <t>Sistema para el Desarrollo Integral de la Familia del Municipio de Santiago Maravatío, Gto.
Estado Analítico del Ejercicio del Presupuesto de Egresos
Clasificación Económica (por Tipo de Gasto)
Del 1 de Enero al 30 de Junio de 2025
(Cifras en Pesos)</t>
  </si>
  <si>
    <t>31120M36D010100 GERENCIA ADMINISTRATIVA</t>
  </si>
  <si>
    <t>Sistema para el Desarrollo Integral de la Familia del Municipio de Santiago Maravatío, Gto.
Estado Analítico del Ejercicio del Presupuesto de Egresos
Clasificación Administrativa
Del 1 de Enero al 30 de Junio de 2025
(Cifras en Pesos)</t>
  </si>
  <si>
    <t>Sistema para el Desarrollo Integral de la Familia del Municipio de Santiago Maravatío, Gto.
Estado Analítico del Ejercicio del Presupuesto de Egresos
Clasificación Funcional (Finalidad y Función)
Del 1 de Enero al 30 de Junio de 2025
(Cifras en Pesos)</t>
  </si>
  <si>
    <t>Sistema para el Desarrollo Integral de la Familia del Municipio de Santiago Maravatío, Gto.
Estado Analítico de Ingresos
Del 1 de Enero al 30 de Junio de 2025
(Cifras en Pesos)</t>
  </si>
  <si>
    <t>Sistema para el Desarrollo Integral de la Familia del Municipio de Santiago Maravatío, Gto.
Gasto por Categoría Programática
Del 1 de Enero al 30 de Junio de 2025
(Cifras en Pesos)</t>
  </si>
  <si>
    <t>Sistema para el Desarrollo Integral de la Familia del Municipio de Santiago Maravatío, Gto.
INDICADORES DE POSTURA FISCAL
Del 1 de Enero al 30 de Junio de 2025
(Cifras en Pesos)</t>
  </si>
  <si>
    <t>Sistema para el Desarrollo Integral de la Familia del Municipio de Santiago Maravatío, Gto.
Endeudamiento Neto
Del 1 de Enero al 30 de Junio de 2025
(Cifras en Pesos)</t>
  </si>
  <si>
    <t>Sistema para el Desarrollo Integral de la Familia del Municipio de Santiago Maravatío, Gto.
Intereses de la Deuda
Del 1 de Enero al 30 de Junio de 2025
(Cifras en Pesos)</t>
  </si>
  <si>
    <t>Del 1 de Enero al 30 de Junio de 2025</t>
  </si>
  <si>
    <t xml:space="preserve"> “Bajo protesta de decir verdad declaramos que los Estados Financieros y sus notas, son razonablemente 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</si>
</sst>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0\ "/>
    <numFmt numFmtId="165" formatCode="#,##0.00_ ;[Red]\-#,##0.00\ "/>
    <numFmt numFmtId="166" formatCode="#,##0.00_ ;\-#,##0.00\ "/>
  </numFmts>
  <fonts count="2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515">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4" fillId="0" borderId="0" xfId="0" applyFont="1" applyAlignment="1">
      <alignment horizontal="center" vertical="center"/>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Border="1" applyAlignment="1" applyProtection="1">
      <alignment horizontal="left" vertical="top" wrapText="1" indent="3"/>
      <protection locked="0"/>
    </xf>
    <xf numFmtId="4" fontId="8" fillId="0" borderId="4" xfId="2" applyNumberFormat="1" applyFont="1" applyBorder="1" applyAlignment="1" applyProtection="1">
      <alignment horizontal="right"/>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4" fontId="3" fillId="0" borderId="4" xfId="2" applyNumberFormat="1" applyFont="1" applyBorder="1" applyAlignment="1" applyProtection="1">
      <alignment horizontal="right" vertical="top"/>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165" fontId="3" fillId="0" borderId="4" xfId="3" applyNumberFormat="1" applyFont="1" applyFill="1" applyBorder="1" applyAlignment="1" applyProtection="1">
      <alignment vertical="top" wrapText="1"/>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4" fontId="3" fillId="0" borderId="4" xfId="2" applyNumberFormat="1" applyFont="1" applyBorder="1" applyAlignment="1" applyProtection="1">
      <alignment vertical="top" wrapText="1"/>
      <protection locked="0"/>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8" fillId="0" borderId="4" xfId="2" applyFont="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4" fontId="8" fillId="0" borderId="4" xfId="2" applyNumberFormat="1" applyFont="1" applyBorder="1" applyAlignment="1" applyProtection="1">
      <alignment wrapText="1"/>
      <protection locked="0"/>
    </xf>
    <xf numFmtId="4" fontId="3" fillId="0" borderId="4" xfId="2" applyNumberFormat="1" applyFont="1" applyBorder="1" applyAlignment="1" applyProtection="1">
      <alignment horizontal="right" vertical="top" wrapText="1"/>
      <protection locked="0"/>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0" fontId="0" fillId="0" borderId="0" xfId="14" applyFont="1" applyAlignment="1" applyProtection="1">
      <alignment horizontal="left" vertical="top" wrapText="1" indent="1"/>
      <protection locked="0"/>
    </xf>
    <xf numFmtId="0" fontId="3" fillId="0" borderId="2" xfId="14" applyFont="1" applyBorder="1" applyAlignment="1" applyProtection="1">
      <alignment horizontal="left" vertical="top" indent="3"/>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0" fontId="8" fillId="0" borderId="0" xfId="14" applyFont="1" applyAlignment="1">
      <alignment horizontal="left" vertical="top" wrapText="1" indent="2"/>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0" fontId="3" fillId="0" borderId="2" xfId="0" applyFont="1" applyBorder="1" applyAlignment="1" applyProtection="1">
      <alignment horizontal="center"/>
      <protection locked="0"/>
    </xf>
    <xf numFmtId="0" fontId="3" fillId="0" borderId="0" xfId="11" applyFont="1" applyAlignment="1">
      <alignment vertical="center"/>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0" fontId="3" fillId="0" borderId="80" xfId="0" applyFont="1" applyBorder="1" applyAlignment="1" applyProtection="1">
      <alignment horizontal="center"/>
      <protection locked="0"/>
    </xf>
    <xf numFmtId="0" fontId="3" fillId="0" borderId="85" xfId="0" applyFont="1" applyBorder="1" applyAlignment="1">
      <alignment horizontal="left"/>
    </xf>
    <xf numFmtId="0" fontId="8" fillId="0" borderId="0" xfId="0" applyFont="1" applyAlignment="1">
      <alignment horizontal="left" indent="1"/>
    </xf>
    <xf numFmtId="0" fontId="9" fillId="0" borderId="85" xfId="0" applyFont="1" applyBorder="1" applyAlignment="1">
      <alignment horizontal="center" vertical="center" wrapText="1"/>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0" borderId="0" xfId="11" applyFont="1"/>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4" fontId="3" fillId="2" borderId="76" xfId="1" applyNumberFormat="1" applyFont="1" applyFill="1" applyBorder="1" applyAlignment="1">
      <alignment horizontal="right" vertical="center"/>
    </xf>
    <xf numFmtId="4" fontId="5" fillId="0" borderId="0" xfId="0" applyNumberFormat="1" applyFont="1"/>
    <xf numFmtId="4" fontId="15" fillId="9" borderId="7" xfId="5" applyNumberFormat="1" applyFont="1" applyFill="1" applyBorder="1" applyAlignment="1">
      <alignment horizontal="right" vertical="center" wrapText="1"/>
    </xf>
    <xf numFmtId="4" fontId="15" fillId="9" borderId="76" xfId="5" applyNumberFormat="1" applyFont="1" applyFill="1" applyBorder="1" applyAlignment="1">
      <alignment horizontal="right" vertical="center" wrapText="1"/>
    </xf>
    <xf numFmtId="4" fontId="15" fillId="9" borderId="79" xfId="5" applyNumberFormat="1" applyFont="1" applyFill="1" applyBorder="1" applyAlignment="1">
      <alignment horizontal="right" vertical="center" wrapText="1"/>
    </xf>
    <xf numFmtId="0" fontId="3" fillId="2" borderId="79" xfId="1" applyNumberFormat="1" applyFont="1" applyFill="1" applyBorder="1" applyAlignment="1">
      <alignment horizontal="right" vertical="center"/>
    </xf>
    <xf numFmtId="0" fontId="3" fillId="2" borderId="7" xfId="1" applyNumberFormat="1" applyFont="1" applyFill="1" applyBorder="1" applyAlignment="1">
      <alignment horizontal="right" vertical="center"/>
    </xf>
    <xf numFmtId="4" fontId="2" fillId="2" borderId="6" xfId="1" applyNumberFormat="1" applyFont="1" applyFill="1" applyBorder="1" applyAlignment="1">
      <alignment horizontal="right" vertical="center"/>
    </xf>
    <xf numFmtId="4" fontId="2" fillId="2" borderId="0" xfId="1" applyNumberFormat="1" applyFont="1" applyFill="1" applyAlignment="1">
      <alignment horizontal="right" vertical="center"/>
    </xf>
    <xf numFmtId="4" fontId="2" fillId="2" borderId="80" xfId="1" applyNumberFormat="1" applyFont="1" applyFill="1" applyBorder="1" applyAlignment="1">
      <alignment horizontal="right" vertical="center"/>
    </xf>
    <xf numFmtId="4" fontId="15" fillId="4" borderId="6" xfId="0" applyNumberFormat="1" applyFont="1" applyFill="1" applyBorder="1" applyAlignment="1">
      <alignment horizontal="right" vertical="center" wrapText="1"/>
    </xf>
    <xf numFmtId="4" fontId="15" fillId="4" borderId="0" xfId="0" applyNumberFormat="1" applyFont="1" applyFill="1" applyAlignment="1">
      <alignment horizontal="right" vertical="center" wrapText="1"/>
    </xf>
    <xf numFmtId="4" fontId="15" fillId="4" borderId="80" xfId="0" applyNumberFormat="1" applyFont="1" applyFill="1" applyBorder="1" applyAlignment="1">
      <alignment horizontal="right" vertical="center" wrapText="1"/>
    </xf>
    <xf numFmtId="4" fontId="8" fillId="0" borderId="4" xfId="2" applyNumberFormat="1" applyFont="1" applyBorder="1" applyAlignment="1" applyProtection="1">
      <alignment horizontal="center" vertical="center"/>
      <protection locked="0"/>
    </xf>
    <xf numFmtId="4" fontId="8" fillId="0" borderId="4" xfId="3" applyNumberFormat="1" applyFont="1" applyFill="1" applyBorder="1" applyAlignment="1" applyProtection="1">
      <alignment horizontal="center" vertical="top" wrapText="1"/>
      <protection locked="0"/>
    </xf>
    <xf numFmtId="4" fontId="8" fillId="0" borderId="4" xfId="3" applyNumberFormat="1" applyFont="1" applyFill="1" applyBorder="1" applyAlignment="1" applyProtection="1">
      <alignment horizontal="center" vertical="top"/>
      <protection locked="0"/>
    </xf>
    <xf numFmtId="4" fontId="8" fillId="0" borderId="4" xfId="2" applyNumberFormat="1" applyFont="1" applyBorder="1" applyAlignment="1" applyProtection="1">
      <alignment horizontal="center" vertical="top"/>
      <protection locked="0"/>
    </xf>
    <xf numFmtId="4" fontId="8" fillId="0" borderId="4" xfId="3" applyNumberFormat="1" applyFont="1" applyBorder="1" applyAlignment="1">
      <alignment horizontal="center" vertical="center" wrapText="1"/>
    </xf>
    <xf numFmtId="4" fontId="4" fillId="0" borderId="14" xfId="14" applyNumberFormat="1" applyFont="1" applyBorder="1" applyAlignment="1" applyProtection="1">
      <alignment vertical="top"/>
      <protection locked="0"/>
    </xf>
    <xf numFmtId="4" fontId="4" fillId="0" borderId="15" xfId="14" applyNumberFormat="1" applyFont="1" applyBorder="1" applyAlignment="1" applyProtection="1">
      <alignment vertical="top"/>
      <protection locked="0"/>
    </xf>
    <xf numFmtId="4" fontId="4" fillId="0" borderId="12" xfId="14" applyNumberFormat="1" applyFont="1" applyBorder="1" applyAlignment="1" applyProtection="1">
      <alignment vertical="top"/>
      <protection locked="0"/>
    </xf>
    <xf numFmtId="4" fontId="8" fillId="0" borderId="4" xfId="14" applyNumberFormat="1" applyFont="1" applyBorder="1" applyAlignment="1" applyProtection="1">
      <alignment vertical="top"/>
      <protection locked="0"/>
    </xf>
    <xf numFmtId="4" fontId="8" fillId="0" borderId="2" xfId="14" applyNumberFormat="1" applyFont="1" applyBorder="1" applyAlignment="1" applyProtection="1">
      <alignment vertical="top"/>
      <protection locked="0"/>
    </xf>
    <xf numFmtId="4" fontId="8" fillId="0" borderId="14" xfId="14" applyNumberFormat="1" applyFont="1" applyBorder="1" applyAlignment="1" applyProtection="1">
      <alignment vertical="top"/>
      <protection locked="0"/>
    </xf>
    <xf numFmtId="4" fontId="3" fillId="0" borderId="14" xfId="14" applyNumberFormat="1" applyFont="1" applyBorder="1" applyAlignment="1" applyProtection="1">
      <alignment vertical="top"/>
      <protection locked="0"/>
    </xf>
    <xf numFmtId="4" fontId="8" fillId="0" borderId="15" xfId="14" applyNumberFormat="1" applyFont="1" applyBorder="1" applyAlignment="1" applyProtection="1">
      <alignment vertical="top"/>
      <protection locked="0"/>
    </xf>
    <xf numFmtId="4" fontId="3" fillId="0" borderId="15" xfId="14" applyNumberFormat="1" applyFont="1" applyBorder="1" applyAlignment="1" applyProtection="1">
      <alignment vertical="top"/>
      <protection locked="0"/>
    </xf>
    <xf numFmtId="4" fontId="8" fillId="0" borderId="15" xfId="0" applyNumberFormat="1" applyFont="1" applyBorder="1" applyProtection="1">
      <protection locked="0"/>
    </xf>
    <xf numFmtId="4" fontId="3" fillId="0" borderId="4" xfId="0" applyNumberFormat="1" applyFont="1" applyBorder="1" applyProtection="1">
      <protection locked="0"/>
    </xf>
    <xf numFmtId="4" fontId="3" fillId="0" borderId="15" xfId="11" applyNumberFormat="1" applyFont="1" applyBorder="1" applyAlignment="1">
      <alignment horizontal="center" vertical="center" wrapText="1"/>
    </xf>
    <xf numFmtId="4" fontId="8" fillId="0" borderId="12" xfId="0" applyNumberFormat="1" applyFont="1" applyBorder="1" applyProtection="1">
      <protection locked="0"/>
    </xf>
    <xf numFmtId="4" fontId="3" fillId="0" borderId="12" xfId="0" applyNumberFormat="1" applyFont="1" applyBorder="1" applyProtection="1">
      <protection locked="0"/>
    </xf>
    <xf numFmtId="4" fontId="3" fillId="0" borderId="14" xfId="0" applyNumberFormat="1" applyFont="1" applyBorder="1" applyProtection="1">
      <protection locked="0"/>
    </xf>
    <xf numFmtId="4" fontId="3" fillId="0" borderId="15" xfId="0" applyNumberFormat="1" applyFont="1" applyBorder="1" applyProtection="1">
      <protection locked="0"/>
    </xf>
    <xf numFmtId="4" fontId="8" fillId="0" borderId="4" xfId="0" applyNumberFormat="1" applyFont="1" applyBorder="1" applyAlignment="1" applyProtection="1">
      <alignment horizontal="right"/>
      <protection locked="0"/>
    </xf>
    <xf numFmtId="4" fontId="3" fillId="0" borderId="4" xfId="0" applyNumberFormat="1" applyFont="1" applyBorder="1" applyAlignment="1" applyProtection="1">
      <alignment horizontal="right"/>
      <protection locked="0"/>
    </xf>
    <xf numFmtId="4" fontId="8" fillId="0" borderId="4" xfId="4" applyNumberFormat="1" applyFont="1" applyBorder="1" applyAlignment="1" applyProtection="1">
      <alignment horizontal="right"/>
      <protection locked="0"/>
    </xf>
    <xf numFmtId="4" fontId="3" fillId="0" borderId="4" xfId="4" applyNumberFormat="1" applyFont="1" applyBorder="1" applyAlignment="1" applyProtection="1">
      <alignment horizontal="right"/>
      <protection locked="0"/>
    </xf>
    <xf numFmtId="4" fontId="3" fillId="12" borderId="15" xfId="11" applyNumberFormat="1" applyFont="1" applyFill="1" applyBorder="1" applyAlignment="1">
      <alignment horizontal="center" vertical="center" wrapText="1"/>
    </xf>
    <xf numFmtId="4" fontId="3" fillId="0" borderId="15" xfId="0" applyNumberFormat="1" applyFont="1" applyBorder="1" applyAlignment="1" applyProtection="1">
      <alignment horizontal="right"/>
      <protection locked="0"/>
    </xf>
    <xf numFmtId="4" fontId="2" fillId="0" borderId="0" xfId="15" applyNumberFormat="1" applyFont="1"/>
    <xf numFmtId="4" fontId="24" fillId="0" borderId="4" xfId="16" applyNumberFormat="1" applyFont="1" applyBorder="1" applyAlignment="1">
      <alignment horizontal="right" vertical="center" wrapText="1" indent="1"/>
    </xf>
    <xf numFmtId="4" fontId="24" fillId="0" borderId="3" xfId="16" applyNumberFormat="1" applyFont="1" applyBorder="1" applyAlignment="1">
      <alignment horizontal="right" vertical="center" wrapText="1" indent="1"/>
    </xf>
    <xf numFmtId="4" fontId="8" fillId="0" borderId="4" xfId="14" applyNumberFormat="1" applyFont="1" applyBorder="1" applyAlignment="1">
      <alignment horizontal="center" vertical="center" wrapText="1"/>
    </xf>
    <xf numFmtId="4" fontId="8" fillId="0" borderId="4" xfId="0" applyNumberFormat="1" applyFont="1" applyBorder="1" applyAlignment="1" applyProtection="1">
      <alignment horizontal="right" vertical="center" wrapText="1"/>
      <protection locked="0"/>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31" xfId="0" applyFont="1" applyBorder="1" applyAlignment="1">
      <alignment horizontal="center" vertical="center"/>
    </xf>
    <xf numFmtId="0" fontId="12" fillId="0" borderId="83" xfId="0" applyFont="1" applyBorder="1" applyAlignment="1">
      <alignment horizontal="center" vertical="center"/>
    </xf>
    <xf numFmtId="4" fontId="12" fillId="0" borderId="31" xfId="0" applyNumberFormat="1" applyFont="1" applyBorder="1" applyAlignment="1">
      <alignment horizontal="center" vertical="center"/>
    </xf>
    <xf numFmtId="4" fontId="12" fillId="0" borderId="83" xfId="0" applyNumberFormat="1" applyFont="1" applyBorder="1" applyAlignment="1">
      <alignment horizontal="center" vertical="center"/>
    </xf>
    <xf numFmtId="4" fontId="13" fillId="14" borderId="19" xfId="0" applyNumberFormat="1" applyFont="1" applyFill="1" applyBorder="1" applyAlignment="1">
      <alignment horizontal="center" vertical="center" wrapText="1"/>
    </xf>
    <xf numFmtId="4" fontId="13" fillId="14" borderId="84" xfId="0" applyNumberFormat="1"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xf numFmtId="0" fontId="2" fillId="2" borderId="0" xfId="1" applyFont="1" applyFill="1" applyAlignment="1">
      <alignment horizontal="right" vertical="center"/>
    </xf>
    <xf numFmtId="0" fontId="5" fillId="0" borderId="4" xfId="0" applyFont="1" applyBorder="1" applyAlignment="1">
      <alignment horizontal="center"/>
    </xf>
    <xf numFmtId="0" fontId="4" fillId="0" borderId="4" xfId="0" applyFont="1" applyBorder="1" applyAlignment="1">
      <alignment horizontal="center" vertical="center"/>
    </xf>
    <xf numFmtId="0" fontId="4" fillId="0" borderId="4" xfId="0" applyFont="1" applyBorder="1" applyAlignment="1">
      <alignment wrapText="1"/>
    </xf>
    <xf numFmtId="0" fontId="4" fillId="0" borderId="4" xfId="0" applyFont="1" applyBorder="1" applyAlignment="1">
      <alignment horizontal="center" vertical="center" wrapText="1"/>
    </xf>
    <xf numFmtId="0" fontId="4" fillId="0" borderId="4" xfId="0" applyFont="1" applyBorder="1"/>
    <xf numFmtId="0" fontId="0" fillId="0" borderId="0" xfId="0" applyAlignment="1">
      <alignment vertical="center"/>
    </xf>
  </cellXfs>
  <cellStyles count="25">
    <cellStyle name="Millares" xfId="5" builtinId="3"/>
    <cellStyle name="Millares 2" xfId="7" xr:uid="{00000000-0005-0000-0000-000001000000}"/>
    <cellStyle name="Millares 2 2" xfId="12" xr:uid="{00000000-0005-0000-0000-000002000000}"/>
    <cellStyle name="Millares 2 2 2" xfId="24" xr:uid="{00000000-0005-0000-0000-000003000000}"/>
    <cellStyle name="Millares 2 3" xfId="21" xr:uid="{00000000-0005-0000-0000-000004000000}"/>
    <cellStyle name="Millares 2 4" xfId="3" xr:uid="{00000000-0005-0000-0000-000005000000}"/>
    <cellStyle name="Millares 2 4 2" xfId="6" xr:uid="{00000000-0005-0000-0000-000006000000}"/>
    <cellStyle name="Millares 2 4 2 2" xfId="20" xr:uid="{00000000-0005-0000-0000-000007000000}"/>
    <cellStyle name="Millares 2 4 3" xfId="8" xr:uid="{00000000-0005-0000-0000-000008000000}"/>
    <cellStyle name="Millares 2 4 3 2" xfId="22" xr:uid="{00000000-0005-0000-0000-000009000000}"/>
    <cellStyle name="Millares 2 4 4" xfId="18" xr:uid="{00000000-0005-0000-0000-00000A000000}"/>
    <cellStyle name="Millares 3" xfId="9" xr:uid="{00000000-0005-0000-0000-00000B000000}"/>
    <cellStyle name="Millares 3 2" xfId="23" xr:uid="{00000000-0005-0000-0000-00000C000000}"/>
    <cellStyle name="Millares 4" xfId="19" xr:uid="{00000000-0005-0000-0000-00000D000000}"/>
    <cellStyle name="Normal" xfId="0" builtinId="0"/>
    <cellStyle name="Normal 2" xfId="4" xr:uid="{00000000-0005-0000-0000-00000F000000}"/>
    <cellStyle name="Normal 2 2" xfId="2" xr:uid="{00000000-0005-0000-0000-000010000000}"/>
    <cellStyle name="Normal 2 3" xfId="1" xr:uid="{00000000-0005-0000-0000-000011000000}"/>
    <cellStyle name="Normal 2 3 2" xfId="14" xr:uid="{00000000-0005-0000-0000-000012000000}"/>
    <cellStyle name="Normal 2 3 2 2" xfId="15" xr:uid="{00000000-0005-0000-0000-000013000000}"/>
    <cellStyle name="Normal 2 4" xfId="10" xr:uid="{00000000-0005-0000-0000-000014000000}"/>
    <cellStyle name="Normal 2 4 2" xfId="13" xr:uid="{00000000-0005-0000-0000-000015000000}"/>
    <cellStyle name="Normal 3" xfId="11" xr:uid="{00000000-0005-0000-0000-000016000000}"/>
    <cellStyle name="Normal 3 2" xfId="17" xr:uid="{00000000-0005-0000-0000-000017000000}"/>
    <cellStyle name="Normal 3 2 2" xfId="16" xr:uid="{00000000-0005-0000-0000-000018000000}"/>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259080</xdr:colOff>
      <xdr:row>0</xdr:row>
      <xdr:rowOff>53340</xdr:rowOff>
    </xdr:from>
    <xdr:to>
      <xdr:col>2</xdr:col>
      <xdr:colOff>1516380</xdr:colOff>
      <xdr:row>2</xdr:row>
      <xdr:rowOff>236220</xdr:rowOff>
    </xdr:to>
    <xdr:grpSp>
      <xdr:nvGrpSpPr>
        <xdr:cNvPr id="2" name="Grupo 1">
          <a:extLst>
            <a:ext uri="{FF2B5EF4-FFF2-40B4-BE49-F238E27FC236}">
              <a16:creationId xmlns:a16="http://schemas.microsoft.com/office/drawing/2014/main" id="{44C092FD-EB4A-4A36-83B0-08B1B47AA591}"/>
            </a:ext>
          </a:extLst>
        </xdr:cNvPr>
        <xdr:cNvGrpSpPr/>
      </xdr:nvGrpSpPr>
      <xdr:grpSpPr>
        <a:xfrm>
          <a:off x="259080" y="53340"/>
          <a:ext cx="7147560" cy="982980"/>
          <a:chOff x="-106680" y="-152400"/>
          <a:chExt cx="7147560" cy="982980"/>
        </a:xfrm>
      </xdr:grpSpPr>
      <xdr:pic>
        <xdr:nvPicPr>
          <xdr:cNvPr id="3" name="Imagen 2">
            <a:extLst>
              <a:ext uri="{FF2B5EF4-FFF2-40B4-BE49-F238E27FC236}">
                <a16:creationId xmlns:a16="http://schemas.microsoft.com/office/drawing/2014/main" id="{092A48E9-6B08-4886-85F9-3F18DD8C1F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680" y="-152400"/>
            <a:ext cx="1278255" cy="982980"/>
          </a:xfrm>
          <a:prstGeom prst="rect">
            <a:avLst/>
          </a:prstGeom>
          <a:noFill/>
        </xdr:spPr>
      </xdr:pic>
      <xdr:pic>
        <xdr:nvPicPr>
          <xdr:cNvPr id="4" name="Imagen 3">
            <a:extLst>
              <a:ext uri="{FF2B5EF4-FFF2-40B4-BE49-F238E27FC236}">
                <a16:creationId xmlns:a16="http://schemas.microsoft.com/office/drawing/2014/main" id="{AF5139E3-FA22-458B-9F79-B6BDC0556DC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07380" y="-121920"/>
            <a:ext cx="1333500" cy="914400"/>
          </a:xfrm>
          <a:prstGeom prst="rect">
            <a:avLst/>
          </a:prstGeom>
          <a:noFill/>
        </xdr:spPr>
      </xdr:pic>
    </xdr:grpSp>
    <xdr:clientData/>
  </xdr:twoCellAnchor>
  <xdr:twoCellAnchor>
    <xdr:from>
      <xdr:col>1</xdr:col>
      <xdr:colOff>320040</xdr:colOff>
      <xdr:row>59</xdr:row>
      <xdr:rowOff>22860</xdr:rowOff>
    </xdr:from>
    <xdr:to>
      <xdr:col>2</xdr:col>
      <xdr:colOff>1844040</xdr:colOff>
      <xdr:row>64</xdr:row>
      <xdr:rowOff>70485</xdr:rowOff>
    </xdr:to>
    <xdr:sp macro="" textlink="">
      <xdr:nvSpPr>
        <xdr:cNvPr id="5" name="Cuadro de texto 2">
          <a:extLst>
            <a:ext uri="{FF2B5EF4-FFF2-40B4-BE49-F238E27FC236}">
              <a16:creationId xmlns:a16="http://schemas.microsoft.com/office/drawing/2014/main" id="{14042FE9-F3D1-4096-AD53-4B1306B4A403}"/>
            </a:ext>
          </a:extLst>
        </xdr:cNvPr>
        <xdr:cNvSpPr txBox="1">
          <a:spLocks noChangeArrowheads="1"/>
        </xdr:cNvSpPr>
      </xdr:nvSpPr>
      <xdr:spPr bwMode="auto">
        <a:xfrm>
          <a:off x="1607820" y="26426160"/>
          <a:ext cx="6126480" cy="695325"/>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nSpc>
              <a:spcPct val="115000"/>
            </a:lnSpc>
          </a:pPr>
          <a:r>
            <a:rPr lang="es-MX" sz="1100" b="1" i="1">
              <a:effectLst/>
              <a:latin typeface="Calibri" panose="020F0502020204030204" pitchFamily="34" charset="0"/>
              <a:ea typeface="Calibri" panose="020F0502020204030204" pitchFamily="34" charset="0"/>
            </a:rPr>
            <a:t>        _____________________________                                                ______________________</a:t>
          </a:r>
          <a:endParaRPr lang="es-MX" sz="1200">
            <a:effectLst/>
            <a:latin typeface="Times New Roman" panose="02020603050405020304" pitchFamily="18" charset="0"/>
            <a:ea typeface="Times New Roman" panose="02020603050405020304" pitchFamily="18" charset="0"/>
          </a:endParaRPr>
        </a:p>
        <a:p>
          <a:pPr>
            <a:lnSpc>
              <a:spcPct val="115000"/>
            </a:lnSpc>
          </a:pPr>
          <a:r>
            <a:rPr lang="es-MX" sz="1100" b="1">
              <a:effectLst/>
              <a:latin typeface="Calibri" panose="020F0502020204030204" pitchFamily="34" charset="0"/>
              <a:ea typeface="Calibri" panose="020F0502020204030204" pitchFamily="34" charset="0"/>
            </a:rPr>
            <a:t>               C.D. Daniela Paniagua Flores                                                    C.P. Zulema García Serrato </a:t>
          </a:r>
          <a:endParaRPr lang="es-MX" sz="1200">
            <a:effectLst/>
            <a:latin typeface="Times New Roman" panose="02020603050405020304" pitchFamily="18" charset="0"/>
            <a:ea typeface="Times New Roman" panose="02020603050405020304" pitchFamily="18" charset="0"/>
          </a:endParaRPr>
        </a:p>
        <a:p>
          <a:pPr>
            <a:lnSpc>
              <a:spcPct val="115000"/>
            </a:lnSpc>
          </a:pPr>
          <a:r>
            <a:rPr lang="es-MX" sz="1100" b="1">
              <a:effectLst/>
              <a:latin typeface="Calibri" panose="020F0502020204030204" pitchFamily="34" charset="0"/>
              <a:ea typeface="Calibri" panose="020F0502020204030204" pitchFamily="34" charset="0"/>
            </a:rPr>
            <a:t>                          Directora                                                                                          Contadora      </a:t>
          </a:r>
          <a:endParaRPr lang="es-MX" sz="1200">
            <a:effectLst/>
            <a:latin typeface="Times New Roman" panose="02020603050405020304" pitchFamily="18" charset="0"/>
            <a:ea typeface="Times New Roman" panose="02020603050405020304" pitchFamily="18" charset="0"/>
          </a:endParaRPr>
        </a:p>
        <a:p>
          <a:pPr>
            <a:lnSpc>
              <a:spcPct val="115000"/>
            </a:lnSpc>
          </a:pPr>
          <a:r>
            <a:rPr lang="es-MX" sz="1100" b="1" i="1">
              <a:effectLst/>
              <a:latin typeface="Calibri" panose="020F0502020204030204" pitchFamily="34" charset="0"/>
              <a:ea typeface="Calibri" panose="020F0502020204030204" pitchFamily="34" charset="0"/>
            </a:rPr>
            <a:t> </a:t>
          </a:r>
          <a:endParaRPr lang="es-MX" sz="1200">
            <a:effectLst/>
            <a:latin typeface="Times New Roman" panose="02020603050405020304" pitchFamily="18" charset="0"/>
            <a:ea typeface="Times New Roman" panose="02020603050405020304" pitchFamily="18" charset="0"/>
          </a:endParaRPr>
        </a:p>
        <a:p>
          <a:pPr>
            <a:lnSpc>
              <a:spcPct val="115000"/>
            </a:lnSpc>
            <a:spcAft>
              <a:spcPts val="1000"/>
            </a:spcAft>
          </a:pPr>
          <a:r>
            <a:rPr lang="es-MX" sz="1100">
              <a:effectLst/>
              <a:latin typeface="Calibri" panose="020F0502020204030204" pitchFamily="34" charset="0"/>
              <a:ea typeface="Calibri" panose="020F0502020204030204" pitchFamily="34" charset="0"/>
              <a:cs typeface="Times New Roman" panose="02020603050405020304" pitchFamily="18" charset="0"/>
            </a:rPr>
            <a:t> </a:t>
          </a:r>
          <a:endParaRPr lang="es-MX" sz="1200">
            <a:effectLst/>
            <a:latin typeface="Times New Roman" panose="02020603050405020304" pitchFamily="18" charset="0"/>
            <a:ea typeface="Times New Roman" panose="02020603050405020304" pitchFamily="18"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56"/>
  <sheetViews>
    <sheetView tabSelected="1" topLeftCell="A48" workbookViewId="0">
      <selection sqref="A1:D65"/>
    </sheetView>
  </sheetViews>
  <sheetFormatPr baseColWidth="10" defaultColWidth="11.44140625" defaultRowHeight="10.199999999999999" x14ac:dyDescent="0.2"/>
  <cols>
    <col min="1" max="1" width="18.77734375" style="75" customWidth="1"/>
    <col min="2" max="2" width="67.109375" style="3" customWidth="1"/>
    <col min="3" max="3" width="39" style="3" customWidth="1"/>
    <col min="4" max="4" width="19.33203125" style="3" customWidth="1"/>
    <col min="5" max="16384" width="11.44140625" style="3"/>
  </cols>
  <sheetData>
    <row r="1" spans="1:4" ht="38.4" customHeight="1" x14ac:dyDescent="0.2">
      <c r="A1" s="508" t="s">
        <v>680</v>
      </c>
      <c r="B1" s="508"/>
      <c r="C1" s="1" t="s">
        <v>0</v>
      </c>
      <c r="D1" s="2">
        <v>2025</v>
      </c>
    </row>
    <row r="2" spans="1:4" ht="24.6" customHeight="1" x14ac:dyDescent="0.2">
      <c r="A2" s="426" t="s">
        <v>1</v>
      </c>
      <c r="B2" s="426"/>
      <c r="C2" s="1" t="s">
        <v>2</v>
      </c>
      <c r="D2" s="2" t="s">
        <v>3</v>
      </c>
    </row>
    <row r="3" spans="1:4" ht="22.8" customHeight="1" x14ac:dyDescent="0.2">
      <c r="A3" s="426" t="s">
        <v>681</v>
      </c>
      <c r="B3" s="426"/>
      <c r="C3" s="1" t="s">
        <v>4</v>
      </c>
      <c r="D3" s="2">
        <v>2</v>
      </c>
    </row>
    <row r="4" spans="1:4" x14ac:dyDescent="0.2">
      <c r="A4" s="509" t="s">
        <v>5</v>
      </c>
      <c r="B4" s="509" t="s">
        <v>6</v>
      </c>
      <c r="C4" s="509" t="s">
        <v>7</v>
      </c>
      <c r="D4" s="509" t="s">
        <v>8</v>
      </c>
    </row>
    <row r="5" spans="1:4" ht="30.6" x14ac:dyDescent="0.2">
      <c r="A5" s="510" t="s">
        <v>9</v>
      </c>
      <c r="B5" s="511" t="s">
        <v>10</v>
      </c>
      <c r="C5" s="512" t="s">
        <v>11</v>
      </c>
      <c r="D5" s="513" t="str">
        <f>IF(('REV Det'!G7+'REV Det'!L7)=0,"Si cumple la regla","No cumple la regla")</f>
        <v>Si cumple la regla</v>
      </c>
    </row>
    <row r="6" spans="1:4" ht="51" x14ac:dyDescent="0.2">
      <c r="A6" s="510" t="s">
        <v>12</v>
      </c>
      <c r="B6" s="511" t="s">
        <v>13</v>
      </c>
      <c r="C6" s="512" t="s">
        <v>14</v>
      </c>
      <c r="D6" s="513" t="str">
        <f>IF(('REV Det'!G8+'REV Det'!L8)=0,"Si cumple la regla","No cumple la regla")</f>
        <v>Si cumple la regla</v>
      </c>
    </row>
    <row r="7" spans="1:4" ht="51" x14ac:dyDescent="0.2">
      <c r="A7" s="510" t="s">
        <v>15</v>
      </c>
      <c r="B7" s="511" t="s">
        <v>16</v>
      </c>
      <c r="C7" s="512" t="s">
        <v>14</v>
      </c>
      <c r="D7" s="513" t="str">
        <f>IF(('REV Det'!G9+'REV Det'!L9)=0,"Si cumple la regla","No cumple la regla")</f>
        <v>Si cumple la regla</v>
      </c>
    </row>
    <row r="8" spans="1:4" ht="51" x14ac:dyDescent="0.2">
      <c r="A8" s="510" t="s">
        <v>17</v>
      </c>
      <c r="B8" s="511" t="s">
        <v>18</v>
      </c>
      <c r="C8" s="512" t="s">
        <v>14</v>
      </c>
      <c r="D8" s="513" t="str">
        <f>IF(('REV Det'!G10+'REV Det'!L10)=0,"Si cumple la regla","No cumple la regla")</f>
        <v>Si cumple la regla</v>
      </c>
    </row>
    <row r="9" spans="1:4" ht="30.6" x14ac:dyDescent="0.2">
      <c r="A9" s="510" t="s">
        <v>19</v>
      </c>
      <c r="B9" s="511" t="s">
        <v>20</v>
      </c>
      <c r="C9" s="512" t="s">
        <v>21</v>
      </c>
      <c r="D9" s="513" t="str">
        <f>IF(('REV Det'!G11+'REV Det'!L11)=0,"Si cumple la regla","No cumple la regla")</f>
        <v>Si cumple la regla</v>
      </c>
    </row>
    <row r="10" spans="1:4" ht="30.6" x14ac:dyDescent="0.2">
      <c r="A10" s="510" t="s">
        <v>22</v>
      </c>
      <c r="B10" s="511" t="s">
        <v>23</v>
      </c>
      <c r="C10" s="512" t="s">
        <v>24</v>
      </c>
      <c r="D10" s="513" t="str">
        <f>IF((SUM('REV Det'!G12:G27,'REV Det'!L12:L27))=0, "Si cumple la regla","No cumple la regla")</f>
        <v>Si cumple la regla</v>
      </c>
    </row>
    <row r="11" spans="1:4" ht="30.6" x14ac:dyDescent="0.2">
      <c r="A11" s="510" t="s">
        <v>25</v>
      </c>
      <c r="B11" s="511" t="s">
        <v>26</v>
      </c>
      <c r="C11" s="512" t="s">
        <v>27</v>
      </c>
      <c r="D11" s="513" t="str">
        <f>IF(('REV Det'!G28+'REV Det'!L28)=0,"Si cumple la regla","No cumple la regla")</f>
        <v>Si cumple la regla</v>
      </c>
    </row>
    <row r="12" spans="1:4" ht="30.6" x14ac:dyDescent="0.2">
      <c r="A12" s="510" t="s">
        <v>28</v>
      </c>
      <c r="B12" s="511" t="s">
        <v>29</v>
      </c>
      <c r="C12" s="512" t="s">
        <v>27</v>
      </c>
      <c r="D12" s="513" t="str">
        <f>IF(('REV Det'!G29+'REV Det'!L29)=0,"Si cumple la regla","No cumple la regla")</f>
        <v>Si cumple la regla</v>
      </c>
    </row>
    <row r="13" spans="1:4" ht="30.6" x14ac:dyDescent="0.2">
      <c r="A13" s="510" t="s">
        <v>30</v>
      </c>
      <c r="B13" s="511" t="s">
        <v>31</v>
      </c>
      <c r="C13" s="512" t="s">
        <v>32</v>
      </c>
      <c r="D13" s="513" t="str">
        <f>IF(('REV Det'!G30+'REV Det'!L30)=0,"Si cumple la regla","No cumple la regla")</f>
        <v>Si cumple la regla</v>
      </c>
    </row>
    <row r="14" spans="1:4" ht="40.799999999999997" x14ac:dyDescent="0.2">
      <c r="A14" s="510" t="s">
        <v>33</v>
      </c>
      <c r="B14" s="511" t="s">
        <v>34</v>
      </c>
      <c r="C14" s="512" t="s">
        <v>35</v>
      </c>
      <c r="D14" s="513" t="str">
        <f>IF(('REV Det'!G31+'REV Det'!L31)=0,"Si cumple la regla","No cumple la regla")</f>
        <v>Si cumple la regla</v>
      </c>
    </row>
    <row r="15" spans="1:4" ht="40.799999999999997" x14ac:dyDescent="0.2">
      <c r="A15" s="510" t="s">
        <v>36</v>
      </c>
      <c r="B15" s="511" t="s">
        <v>37</v>
      </c>
      <c r="C15" s="512" t="s">
        <v>38</v>
      </c>
      <c r="D15" s="513" t="str">
        <f>IF((SUM('REV Det'!G32:G33,'REV Det'!L32:L33))=0, "Si cumple la regla","No cumple la regla")</f>
        <v>Si cumple la regla</v>
      </c>
    </row>
    <row r="16" spans="1:4" ht="30.6" x14ac:dyDescent="0.2">
      <c r="A16" s="510" t="s">
        <v>39</v>
      </c>
      <c r="B16" s="511" t="s">
        <v>40</v>
      </c>
      <c r="C16" s="512" t="s">
        <v>38</v>
      </c>
      <c r="D16" s="513" t="str">
        <f>IF(('REV Det'!G34+'REV Det'!L34)=0,"Si cumple la regla","No cumple la regla")</f>
        <v>Si cumple la regla</v>
      </c>
    </row>
    <row r="17" spans="1:4" ht="51" x14ac:dyDescent="0.2">
      <c r="A17" s="510" t="s">
        <v>41</v>
      </c>
      <c r="B17" s="511" t="s">
        <v>42</v>
      </c>
      <c r="C17" s="512" t="s">
        <v>38</v>
      </c>
      <c r="D17" s="513" t="str">
        <f>IF((SUM('REV Det'!G35:G36,'REV Det'!L35:L36))=0, "Si cumple la regla","No cumple la regla")</f>
        <v>Si cumple la regla</v>
      </c>
    </row>
    <row r="18" spans="1:4" ht="40.799999999999997" x14ac:dyDescent="0.2">
      <c r="A18" s="510" t="s">
        <v>43</v>
      </c>
      <c r="B18" s="511" t="s">
        <v>44</v>
      </c>
      <c r="C18" s="512" t="s">
        <v>38</v>
      </c>
      <c r="D18" s="513" t="str">
        <f>IF(('REV Det'!G37+'REV Det'!L37)=0,"Si cumple la regla","No cumple la regla")</f>
        <v>Si cumple la regla</v>
      </c>
    </row>
    <row r="19" spans="1:4" ht="40.799999999999997" x14ac:dyDescent="0.2">
      <c r="A19" s="510" t="s">
        <v>45</v>
      </c>
      <c r="B19" s="511" t="s">
        <v>46</v>
      </c>
      <c r="C19" s="512" t="s">
        <v>47</v>
      </c>
      <c r="D19" s="513" t="str">
        <f>IF((SUM('REV Det'!G38:G39,'REV Det'!L38:L39))=0, "Si cumple la regla","No cumple la regla")</f>
        <v>Si cumple la regla</v>
      </c>
    </row>
    <row r="20" spans="1:4" ht="30.6" x14ac:dyDescent="0.2">
      <c r="A20" s="510" t="s">
        <v>48</v>
      </c>
      <c r="B20" s="511" t="s">
        <v>49</v>
      </c>
      <c r="C20" s="512" t="s">
        <v>47</v>
      </c>
      <c r="D20" s="513" t="str">
        <f>IF(('REV Det'!G40+'REV Det'!L40)=0,"Si cumple la regla","No cumple la regla")</f>
        <v>Si cumple la regla</v>
      </c>
    </row>
    <row r="21" spans="1:4" ht="51" x14ac:dyDescent="0.2">
      <c r="A21" s="510" t="s">
        <v>50</v>
      </c>
      <c r="B21" s="511" t="s">
        <v>51</v>
      </c>
      <c r="C21" s="512" t="s">
        <v>47</v>
      </c>
      <c r="D21" s="513" t="str">
        <f>IF((SUM('REV Det'!G41:G42,'REV Det'!L41:L42))=0, "Si cumple la regla","No cumple la regla")</f>
        <v>Si cumple la regla</v>
      </c>
    </row>
    <row r="22" spans="1:4" ht="40.799999999999997" x14ac:dyDescent="0.2">
      <c r="A22" s="510" t="s">
        <v>52</v>
      </c>
      <c r="B22" s="511" t="s">
        <v>53</v>
      </c>
      <c r="C22" s="512" t="s">
        <v>47</v>
      </c>
      <c r="D22" s="513" t="str">
        <f>IF(('REV Det'!G43+'REV Det'!L43)=0,"Si cumple la regla","No cumple la regla")</f>
        <v>Si cumple la regla</v>
      </c>
    </row>
    <row r="23" spans="1:4" ht="51" x14ac:dyDescent="0.2">
      <c r="A23" s="510" t="s">
        <v>54</v>
      </c>
      <c r="B23" s="511" t="s">
        <v>55</v>
      </c>
      <c r="C23" s="512" t="s">
        <v>56</v>
      </c>
      <c r="D23" s="513" t="str">
        <f>IF((SUM('REV Det'!G44:G46,'REV Det'!L44:L46))=0, "Si cumple la regla","No cumple la regla")</f>
        <v>Si cumple la regla</v>
      </c>
    </row>
    <row r="24" spans="1:4" ht="51" x14ac:dyDescent="0.2">
      <c r="A24" s="510" t="s">
        <v>57</v>
      </c>
      <c r="B24" s="511" t="s">
        <v>58</v>
      </c>
      <c r="C24" s="512" t="s">
        <v>56</v>
      </c>
      <c r="D24" s="513" t="str">
        <f>IF((SUM('REV Det'!G47:G49,'REV Det'!L47:L49))=0, "Si cumple la regla","No cumple la regla")</f>
        <v>Si cumple la regla</v>
      </c>
    </row>
    <row r="25" spans="1:4" ht="51" x14ac:dyDescent="0.2">
      <c r="A25" s="510" t="s">
        <v>59</v>
      </c>
      <c r="B25" s="511" t="s">
        <v>60</v>
      </c>
      <c r="C25" s="512" t="s">
        <v>56</v>
      </c>
      <c r="D25" s="513" t="str">
        <f>IF(('REV Det'!G50+'REV Det'!L50)=0,"Si cumple la regla","No cumple la regla")</f>
        <v>Si cumple la regla</v>
      </c>
    </row>
    <row r="26" spans="1:4" ht="51" x14ac:dyDescent="0.2">
      <c r="A26" s="510" t="s">
        <v>61</v>
      </c>
      <c r="B26" s="511" t="s">
        <v>62</v>
      </c>
      <c r="C26" s="512" t="s">
        <v>56</v>
      </c>
      <c r="D26" s="513" t="str">
        <f>IF((SUM('REV Det'!G51:G52,'REV Det'!L51:L52))=0, "Si cumple la regla","No cumple la regla")</f>
        <v>Si cumple la regla</v>
      </c>
    </row>
    <row r="27" spans="1:4" ht="51" x14ac:dyDescent="0.2">
      <c r="A27" s="510" t="s">
        <v>63</v>
      </c>
      <c r="B27" s="511" t="s">
        <v>64</v>
      </c>
      <c r="C27" s="512" t="s">
        <v>65</v>
      </c>
      <c r="D27" s="513" t="str">
        <f>IF((SUM('REV Det'!G54:G55,'REV Det'!L54:L55))=0, "Si cumple la regla","No cumple la regla")</f>
        <v>Si cumple la regla</v>
      </c>
    </row>
    <row r="28" spans="1:4" ht="51" x14ac:dyDescent="0.2">
      <c r="A28" s="510" t="s">
        <v>66</v>
      </c>
      <c r="B28" s="511" t="s">
        <v>67</v>
      </c>
      <c r="C28" s="512" t="s">
        <v>65</v>
      </c>
      <c r="D28" s="513" t="str">
        <f>IF((SUM('REV Det'!G56:G57,'REV Det'!L56:L57))=0, "Si cumple la regla","No cumple la regla")</f>
        <v>Si cumple la regla</v>
      </c>
    </row>
    <row r="29" spans="1:4" ht="51" x14ac:dyDescent="0.2">
      <c r="A29" s="510" t="s">
        <v>68</v>
      </c>
      <c r="B29" s="511" t="s">
        <v>69</v>
      </c>
      <c r="C29" s="512" t="s">
        <v>65</v>
      </c>
      <c r="D29" s="513" t="str">
        <f>IF((SUM('REV Det'!G58:G59,'REV Det'!L58:L59))=0, "Si cumple la regla","No cumple la regla")</f>
        <v>Si cumple la regla</v>
      </c>
    </row>
    <row r="30" spans="1:4" ht="71.400000000000006" x14ac:dyDescent="0.2">
      <c r="A30" s="510" t="s">
        <v>70</v>
      </c>
      <c r="B30" s="511" t="s">
        <v>71</v>
      </c>
      <c r="C30" s="512" t="s">
        <v>56</v>
      </c>
      <c r="D30" s="513" t="str">
        <f>IF(('REV Det'!G53+'REV Det'!L53)=0,"Si cumple la regla","No cumple la regla")</f>
        <v>Si cumple la regla</v>
      </c>
    </row>
    <row r="31" spans="1:4" ht="30.6" x14ac:dyDescent="0.2">
      <c r="A31" s="510" t="s">
        <v>72</v>
      </c>
      <c r="B31" s="511" t="s">
        <v>73</v>
      </c>
      <c r="C31" s="512" t="s">
        <v>74</v>
      </c>
      <c r="D31" s="513" t="str">
        <f>IF(('REV Det'!G60+'REV Det'!L60)=0,"Si cumple la regla","No cumple la regla")</f>
        <v>Si cumple la regla</v>
      </c>
    </row>
    <row r="32" spans="1:4" ht="30.6" x14ac:dyDescent="0.2">
      <c r="A32" s="510" t="s">
        <v>75</v>
      </c>
      <c r="B32" s="511" t="s">
        <v>76</v>
      </c>
      <c r="C32" s="512" t="s">
        <v>77</v>
      </c>
      <c r="D32" s="513" t="str">
        <f>IF((SUM('REV Det'!G61:G76,'REV Det'!L61:L76))=0, "Si cumple la regla","No cumple la regla")</f>
        <v>Si cumple la regla</v>
      </c>
    </row>
    <row r="33" spans="1:4" ht="51" x14ac:dyDescent="0.2">
      <c r="A33" s="510" t="s">
        <v>78</v>
      </c>
      <c r="B33" s="511" t="s">
        <v>79</v>
      </c>
      <c r="C33" s="512" t="s">
        <v>80</v>
      </c>
      <c r="D33" s="513" t="str">
        <f>IF((SUM('REV Det'!G77:G79,'REV Det'!L77:L79))=0, "Si cumple la regla","No cumple la regla")</f>
        <v>Si cumple la regla</v>
      </c>
    </row>
    <row r="34" spans="1:4" ht="40.799999999999997" x14ac:dyDescent="0.2">
      <c r="A34" s="510" t="s">
        <v>81</v>
      </c>
      <c r="B34" s="511" t="s">
        <v>82</v>
      </c>
      <c r="C34" s="512" t="s">
        <v>80</v>
      </c>
      <c r="D34" s="513" t="str">
        <f>IF(('REV Det'!G80+'REV Det'!L80)=0,"Si cumple la regla","No cumple la regla")</f>
        <v>Si cumple la regla</v>
      </c>
    </row>
    <row r="35" spans="1:4" ht="40.799999999999997" x14ac:dyDescent="0.2">
      <c r="A35" s="510" t="s">
        <v>83</v>
      </c>
      <c r="B35" s="511" t="s">
        <v>84</v>
      </c>
      <c r="C35" s="512" t="s">
        <v>85</v>
      </c>
      <c r="D35" s="513" t="str">
        <f>IF(('REV Det'!G81+'REV Det'!L81)=0,"Si cumple la regla","No cumple la regla")</f>
        <v>Si cumple la regla</v>
      </c>
    </row>
    <row r="36" spans="1:4" ht="30.6" x14ac:dyDescent="0.2">
      <c r="A36" s="510" t="s">
        <v>86</v>
      </c>
      <c r="B36" s="511" t="s">
        <v>87</v>
      </c>
      <c r="C36" s="512" t="s">
        <v>88</v>
      </c>
      <c r="D36" s="513" t="str">
        <f>IF(('REV Det'!G82+'REV Det'!L82)=0,"Si cumple la regla","No cumple la regla")</f>
        <v>Si cumple la regla</v>
      </c>
    </row>
    <row r="37" spans="1:4" ht="30.6" x14ac:dyDescent="0.2">
      <c r="A37" s="510" t="s">
        <v>89</v>
      </c>
      <c r="B37" s="511" t="s">
        <v>90</v>
      </c>
      <c r="C37" s="512" t="s">
        <v>88</v>
      </c>
      <c r="D37" s="513" t="str">
        <f>IF(('REV Det'!G83+'REV Det'!L83)=0,"Si cumple la regla","No cumple la regla")</f>
        <v>Si cumple la regla</v>
      </c>
    </row>
    <row r="38" spans="1:4" ht="30.6" x14ac:dyDescent="0.2">
      <c r="A38" s="510" t="s">
        <v>91</v>
      </c>
      <c r="B38" s="511" t="s">
        <v>92</v>
      </c>
      <c r="C38" s="512" t="s">
        <v>93</v>
      </c>
      <c r="D38" s="513" t="str">
        <f>IF((SUM('REV Det'!G84:G99,'REV Det'!L84:L99))=0, "Si cumple la regla","No cumple la regla")</f>
        <v>Si cumple la regla</v>
      </c>
    </row>
    <row r="39" spans="1:4" ht="30.6" x14ac:dyDescent="0.2">
      <c r="A39" s="510" t="s">
        <v>94</v>
      </c>
      <c r="B39" s="511" t="s">
        <v>95</v>
      </c>
      <c r="C39" s="512" t="s">
        <v>96</v>
      </c>
      <c r="D39" s="513" t="str">
        <f>IF((SUM('REV Det'!G100:G115,'REV Det'!L100:L115))=0, "Si cumple la regla","No cumple la regla")</f>
        <v>Si cumple la regla</v>
      </c>
    </row>
    <row r="40" spans="1:4" ht="40.799999999999997" x14ac:dyDescent="0.2">
      <c r="A40" s="510" t="s">
        <v>97</v>
      </c>
      <c r="B40" s="511" t="s">
        <v>98</v>
      </c>
      <c r="C40" s="512" t="s">
        <v>99</v>
      </c>
      <c r="D40" s="513" t="str">
        <f>IF(('REV Det'!G116+'REV Det'!L116)=0,"Si cumple la regla","No cumple la regla")</f>
        <v>Si cumple la regla</v>
      </c>
    </row>
    <row r="41" spans="1:4" ht="20.399999999999999" x14ac:dyDescent="0.2">
      <c r="A41" s="510" t="s">
        <v>292</v>
      </c>
      <c r="B41" s="511" t="s">
        <v>293</v>
      </c>
      <c r="C41" s="512" t="s">
        <v>294</v>
      </c>
      <c r="D41" s="513" t="str">
        <f>+IF('Rev Det P'!I7=0,"Si cumple la regla", "No cumple la regla")</f>
        <v>Si cumple la regla</v>
      </c>
    </row>
    <row r="42" spans="1:4" ht="30.6" x14ac:dyDescent="0.2">
      <c r="A42" s="510" t="s">
        <v>295</v>
      </c>
      <c r="B42" s="511" t="s">
        <v>296</v>
      </c>
      <c r="C42" s="512" t="s">
        <v>294</v>
      </c>
      <c r="D42" s="513" t="str">
        <f>+IF('Rev Det P'!I8=0,"Si cumple la regla", "No cumple la regla")</f>
        <v>Si cumple la regla</v>
      </c>
    </row>
    <row r="43" spans="1:4" ht="30.6" x14ac:dyDescent="0.2">
      <c r="A43" s="510" t="s">
        <v>297</v>
      </c>
      <c r="B43" s="511" t="s">
        <v>298</v>
      </c>
      <c r="C43" s="512" t="s">
        <v>294</v>
      </c>
      <c r="D43" s="513" t="str">
        <f>+IF('Rev Det P'!I9=0,"Si cumple la regla", "No cumple la regla")</f>
        <v>Si cumple la regla</v>
      </c>
    </row>
    <row r="44" spans="1:4" ht="20.399999999999999" x14ac:dyDescent="0.2">
      <c r="A44" s="510" t="s">
        <v>299</v>
      </c>
      <c r="B44" s="511" t="s">
        <v>300</v>
      </c>
      <c r="C44" s="512" t="s">
        <v>294</v>
      </c>
      <c r="D44" s="513" t="str">
        <f>+IF('Rev Det P'!I10=0,"Si cumple la regla", "No cumple la regla")</f>
        <v>Si cumple la regla</v>
      </c>
    </row>
    <row r="45" spans="1:4" ht="20.399999999999999" x14ac:dyDescent="0.2">
      <c r="A45" s="510" t="s">
        <v>301</v>
      </c>
      <c r="B45" s="511" t="s">
        <v>302</v>
      </c>
      <c r="C45" s="512" t="s">
        <v>303</v>
      </c>
      <c r="D45" s="513" t="str">
        <f>IF(AND('Rev Det P'!I12=0, 'Rev Det P'!I17=0, 'Rev Det P'!I22=0, 'Rev Det P'!I27=0), "Si cumple la regla", "No cumple la regla")</f>
        <v>Si cumple la regla</v>
      </c>
    </row>
    <row r="46" spans="1:4" ht="30.6" x14ac:dyDescent="0.2">
      <c r="A46" s="510" t="s">
        <v>304</v>
      </c>
      <c r="B46" s="511" t="s">
        <v>305</v>
      </c>
      <c r="C46" s="512" t="s">
        <v>303</v>
      </c>
      <c r="D46" s="513" t="str">
        <f>IF(AND('Rev Det P'!I13=0, 'Rev Det P'!I18=0, 'Rev Det P'!I23=0, 'Rev Det P'!I28=0), "Si cumple la regla", "No cumple la regla")</f>
        <v>Si cumple la regla</v>
      </c>
    </row>
    <row r="47" spans="1:4" ht="30.6" x14ac:dyDescent="0.2">
      <c r="A47" s="510" t="s">
        <v>306</v>
      </c>
      <c r="B47" s="511" t="s">
        <v>307</v>
      </c>
      <c r="C47" s="512" t="s">
        <v>303</v>
      </c>
      <c r="D47" s="513" t="str">
        <f>IF(AND('Rev Det P'!I14=0, 'Rev Det P'!I19=0, 'Rev Det P'!I24=0, 'Rev Det P'!I29=0), "Si cumple la regla", "No cumple la regla")</f>
        <v>Si cumple la regla</v>
      </c>
    </row>
    <row r="48" spans="1:4" ht="20.399999999999999" x14ac:dyDescent="0.2">
      <c r="A48" s="510" t="s">
        <v>308</v>
      </c>
      <c r="B48" s="511" t="s">
        <v>309</v>
      </c>
      <c r="C48" s="512" t="s">
        <v>303</v>
      </c>
      <c r="D48" s="513" t="str">
        <f>IF(AND('Rev Det P'!I15=0, 'Rev Det P'!I20=0, 'Rev Det P'!I25=0, 'Rev Det P'!I30=0), "Si cumple la regla", "No cumple la regla")</f>
        <v>Si cumple la regla</v>
      </c>
    </row>
    <row r="49" spans="1:4" ht="30.6" x14ac:dyDescent="0.2">
      <c r="A49" s="510" t="s">
        <v>310</v>
      </c>
      <c r="B49" s="511" t="s">
        <v>311</v>
      </c>
      <c r="C49" s="512" t="s">
        <v>312</v>
      </c>
      <c r="D49" s="513" t="str">
        <f>IF(AND('Rev Det P'!I32=0, 'Rev Det P'!I33=0, 'Rev Det P'!I34=0), "Si cumple la regla", "No cumple la regla")</f>
        <v>Si cumple la regla</v>
      </c>
    </row>
    <row r="50" spans="1:4" ht="30.6" x14ac:dyDescent="0.2">
      <c r="A50" s="510" t="s">
        <v>313</v>
      </c>
      <c r="B50" s="511" t="s">
        <v>314</v>
      </c>
      <c r="C50" s="512" t="s">
        <v>315</v>
      </c>
      <c r="D50" s="513" t="str">
        <f>IF(AND('Rev Det P'!I36=0, 'Rev Det P'!I37=0), "Si cumple la regla", "No cumple la regla")</f>
        <v>Si cumple la regla</v>
      </c>
    </row>
    <row r="51" spans="1:4" ht="40.799999999999997" x14ac:dyDescent="0.2">
      <c r="A51" s="510" t="s">
        <v>316</v>
      </c>
      <c r="B51" s="511" t="s">
        <v>321</v>
      </c>
      <c r="C51" s="512" t="s">
        <v>324</v>
      </c>
      <c r="D51" s="513" t="str">
        <f>+IF(AND('Rev Det P'!I39=0,'Rev Det P'!I44=0,'Rev Det P'!I49=0,'Rev Det P'!I54=0,'Rev Det P'!I59=0),"Si cumple la regla", "No cumple la regla")</f>
        <v>Si cumple la regla</v>
      </c>
    </row>
    <row r="52" spans="1:4" ht="61.2" x14ac:dyDescent="0.2">
      <c r="A52" s="510" t="s">
        <v>317</v>
      </c>
      <c r="B52" s="511" t="s">
        <v>320</v>
      </c>
      <c r="C52" s="512" t="s">
        <v>324</v>
      </c>
      <c r="D52" s="513" t="str">
        <f>+IF(AND('Rev Det P'!I40=0,'Rev Det P'!I45=0,'Rev Det P'!I50=0,'Rev Det P'!I55=0,'Rev Det P'!I60=0),"Si cumple la regla", "No cumple la regla")</f>
        <v>Si cumple la regla</v>
      </c>
    </row>
    <row r="53" spans="1:4" ht="40.799999999999997" x14ac:dyDescent="0.2">
      <c r="A53" s="510" t="s">
        <v>318</v>
      </c>
      <c r="B53" s="511" t="s">
        <v>322</v>
      </c>
      <c r="C53" s="512" t="s">
        <v>324</v>
      </c>
      <c r="D53" s="513" t="str">
        <f>+IF(AND('Rev Det P'!I41=0,'Rev Det P'!I46=0,'Rev Det P'!I51=0,'Rev Det P'!I56=0,'Rev Det P'!I61=0),"Si cumple la regla", "No cumple la regla")</f>
        <v>Si cumple la regla</v>
      </c>
    </row>
    <row r="54" spans="1:4" ht="30.6" x14ac:dyDescent="0.2">
      <c r="A54" s="510" t="s">
        <v>319</v>
      </c>
      <c r="B54" s="511" t="s">
        <v>323</v>
      </c>
      <c r="C54" s="512" t="s">
        <v>324</v>
      </c>
      <c r="D54" s="513" t="str">
        <f>+IF(AND('Rev Det P'!I42=0,'Rev Det P'!I47=0,'Rev Det P'!I52=0,'Rev Det P'!I57=0,'Rev Det P'!I62=0),"Si cumple la regla", "No cumple la regla")</f>
        <v>Si cumple la regla</v>
      </c>
    </row>
    <row r="56" spans="1:4" ht="14.4" x14ac:dyDescent="0.2">
      <c r="A56" s="514" t="s">
        <v>693</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23622047244094491" right="0.23622047244094491" top="0.74803149606299213" bottom="0.74803149606299213" header="0.31496062992125984" footer="0.31496062992125984"/>
  <pageSetup scale="62" fitToHeight="2"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7"/>
  <sheetViews>
    <sheetView zoomScaleNormal="100" workbookViewId="0">
      <selection activeCell="D43" sqref="D43"/>
    </sheetView>
  </sheetViews>
  <sheetFormatPr baseColWidth="10" defaultColWidth="9.33203125" defaultRowHeight="10.199999999999999" x14ac:dyDescent="0.2"/>
  <cols>
    <col min="1" max="1" width="39.5546875" style="29" customWidth="1"/>
    <col min="2" max="5" width="16.21875" style="74" customWidth="1"/>
    <col min="6" max="16384" width="9.33203125" style="53"/>
  </cols>
  <sheetData>
    <row r="1" spans="1:5" ht="45" customHeight="1" x14ac:dyDescent="0.2">
      <c r="A1" s="465" t="s">
        <v>679</v>
      </c>
      <c r="B1" s="466"/>
      <c r="C1" s="466"/>
      <c r="D1" s="466"/>
      <c r="E1" s="467"/>
    </row>
    <row r="2" spans="1:5" ht="35.1" customHeight="1" x14ac:dyDescent="0.2">
      <c r="A2" s="31" t="s">
        <v>253</v>
      </c>
      <c r="B2" s="62" t="s">
        <v>254</v>
      </c>
      <c r="C2" s="62" t="s">
        <v>255</v>
      </c>
      <c r="D2" s="62" t="s">
        <v>256</v>
      </c>
      <c r="E2" s="62" t="s">
        <v>257</v>
      </c>
    </row>
    <row r="3" spans="1:5" s="68" customFormat="1" ht="11.25" customHeight="1" x14ac:dyDescent="0.2">
      <c r="A3" s="34" t="s">
        <v>258</v>
      </c>
      <c r="B3" s="27"/>
      <c r="C3" s="27"/>
      <c r="D3" s="67">
        <f>D16+D30</f>
        <v>0</v>
      </c>
      <c r="E3" s="67">
        <f>E16+E30</f>
        <v>0</v>
      </c>
    </row>
    <row r="4" spans="1:5" ht="11.25" customHeight="1" x14ac:dyDescent="0.2">
      <c r="A4" s="69" t="s">
        <v>259</v>
      </c>
      <c r="B4" s="27"/>
      <c r="C4" s="27"/>
      <c r="D4" s="27"/>
      <c r="E4" s="27"/>
    </row>
    <row r="5" spans="1:5" ht="11.25" customHeight="1" x14ac:dyDescent="0.2">
      <c r="A5" s="48" t="s">
        <v>260</v>
      </c>
      <c r="B5" s="27"/>
      <c r="C5" s="27"/>
      <c r="D5" s="55">
        <f>SUM(D6:D8)</f>
        <v>0</v>
      </c>
      <c r="E5" s="55">
        <f>SUM(E6:E8)</f>
        <v>0</v>
      </c>
    </row>
    <row r="6" spans="1:5" ht="11.25" customHeight="1" x14ac:dyDescent="0.2">
      <c r="A6" s="70" t="s">
        <v>261</v>
      </c>
      <c r="B6" s="27"/>
      <c r="C6" s="27"/>
      <c r="D6" s="28">
        <v>0</v>
      </c>
      <c r="E6" s="28">
        <v>0</v>
      </c>
    </row>
    <row r="7" spans="1:5" ht="11.25" customHeight="1" x14ac:dyDescent="0.2">
      <c r="A7" s="70" t="s">
        <v>262</v>
      </c>
      <c r="B7" s="27"/>
      <c r="C7" s="27"/>
      <c r="D7" s="28">
        <v>0</v>
      </c>
      <c r="E7" s="28">
        <v>0</v>
      </c>
    </row>
    <row r="8" spans="1:5" ht="11.25" customHeight="1" x14ac:dyDescent="0.2">
      <c r="A8" s="70" t="s">
        <v>263</v>
      </c>
      <c r="B8" s="27"/>
      <c r="C8" s="27"/>
      <c r="D8" s="28">
        <v>0</v>
      </c>
      <c r="E8" s="28">
        <v>0</v>
      </c>
    </row>
    <row r="9" spans="1:5" ht="11.25" customHeight="1" x14ac:dyDescent="0.2">
      <c r="A9" s="71"/>
      <c r="B9" s="27"/>
      <c r="C9" s="27"/>
      <c r="D9" s="27"/>
      <c r="E9" s="27"/>
    </row>
    <row r="10" spans="1:5" ht="11.25" customHeight="1" x14ac:dyDescent="0.2">
      <c r="A10" s="48" t="s">
        <v>264</v>
      </c>
      <c r="B10" s="27"/>
      <c r="C10" s="27"/>
      <c r="D10" s="55">
        <f>SUM(D11:D14)</f>
        <v>0</v>
      </c>
      <c r="E10" s="55">
        <f>SUM(E11:E14)</f>
        <v>0</v>
      </c>
    </row>
    <row r="11" spans="1:5" ht="11.25" customHeight="1" x14ac:dyDescent="0.2">
      <c r="A11" s="70" t="s">
        <v>265</v>
      </c>
      <c r="B11" s="27"/>
      <c r="C11" s="27"/>
      <c r="D11" s="28">
        <v>0</v>
      </c>
      <c r="E11" s="28">
        <v>0</v>
      </c>
    </row>
    <row r="12" spans="1:5" ht="11.25" customHeight="1" x14ac:dyDescent="0.2">
      <c r="A12" s="70" t="s">
        <v>266</v>
      </c>
      <c r="B12" s="27"/>
      <c r="C12" s="27"/>
      <c r="D12" s="28">
        <v>0</v>
      </c>
      <c r="E12" s="28">
        <v>0</v>
      </c>
    </row>
    <row r="13" spans="1:5" ht="11.25" customHeight="1" x14ac:dyDescent="0.2">
      <c r="A13" s="70" t="s">
        <v>262</v>
      </c>
      <c r="B13" s="27"/>
      <c r="C13" s="27"/>
      <c r="D13" s="28">
        <v>0</v>
      </c>
      <c r="E13" s="28">
        <v>0</v>
      </c>
    </row>
    <row r="14" spans="1:5" ht="11.25" customHeight="1" x14ac:dyDescent="0.2">
      <c r="A14" s="70" t="s">
        <v>263</v>
      </c>
      <c r="B14" s="27"/>
      <c r="C14" s="27"/>
      <c r="D14" s="28">
        <v>0</v>
      </c>
      <c r="E14" s="28">
        <v>0</v>
      </c>
    </row>
    <row r="15" spans="1:5" ht="11.25" customHeight="1" x14ac:dyDescent="0.2">
      <c r="A15" s="71"/>
      <c r="B15" s="27"/>
      <c r="C15" s="27"/>
      <c r="D15" s="27"/>
      <c r="E15" s="27"/>
    </row>
    <row r="16" spans="1:5" ht="11.25" customHeight="1" x14ac:dyDescent="0.2">
      <c r="A16" s="48" t="s">
        <v>267</v>
      </c>
      <c r="B16" s="27"/>
      <c r="C16" s="27"/>
      <c r="D16" s="55">
        <f>D10+D5</f>
        <v>0</v>
      </c>
      <c r="E16" s="55">
        <f>E10+E5</f>
        <v>0</v>
      </c>
    </row>
    <row r="17" spans="1:5" ht="11.25" customHeight="1" x14ac:dyDescent="0.2">
      <c r="A17" s="39"/>
      <c r="B17" s="27"/>
      <c r="C17" s="27"/>
      <c r="D17" s="27"/>
      <c r="E17" s="27"/>
    </row>
    <row r="18" spans="1:5" ht="11.25" customHeight="1" x14ac:dyDescent="0.2">
      <c r="A18" s="69" t="s">
        <v>268</v>
      </c>
      <c r="B18" s="27"/>
      <c r="C18" s="27"/>
      <c r="D18" s="27"/>
      <c r="E18" s="27"/>
    </row>
    <row r="19" spans="1:5" ht="11.25" customHeight="1" x14ac:dyDescent="0.2">
      <c r="A19" s="48" t="s">
        <v>260</v>
      </c>
      <c r="B19" s="27"/>
      <c r="C19" s="27"/>
      <c r="D19" s="55">
        <f>SUM(D20:D22)</f>
        <v>0</v>
      </c>
      <c r="E19" s="55">
        <f>SUM(E20:E22)</f>
        <v>0</v>
      </c>
    </row>
    <row r="20" spans="1:5" ht="11.25" customHeight="1" x14ac:dyDescent="0.2">
      <c r="A20" s="70" t="s">
        <v>261</v>
      </c>
      <c r="B20" s="27"/>
      <c r="C20" s="27"/>
      <c r="D20" s="28">
        <v>0</v>
      </c>
      <c r="E20" s="28">
        <v>0</v>
      </c>
    </row>
    <row r="21" spans="1:5" ht="11.25" customHeight="1" x14ac:dyDescent="0.2">
      <c r="A21" s="70" t="s">
        <v>262</v>
      </c>
      <c r="B21" s="27"/>
      <c r="C21" s="27"/>
      <c r="D21" s="28">
        <v>0</v>
      </c>
      <c r="E21" s="28">
        <v>0</v>
      </c>
    </row>
    <row r="22" spans="1:5" ht="11.25" customHeight="1" x14ac:dyDescent="0.2">
      <c r="A22" s="70" t="s">
        <v>263</v>
      </c>
      <c r="B22" s="27"/>
      <c r="C22" s="27"/>
      <c r="D22" s="28">
        <v>0</v>
      </c>
      <c r="E22" s="28">
        <v>0</v>
      </c>
    </row>
    <row r="23" spans="1:5" ht="11.25" customHeight="1" x14ac:dyDescent="0.2">
      <c r="A23" s="71"/>
      <c r="B23" s="27"/>
      <c r="C23" s="27"/>
      <c r="D23" s="27"/>
      <c r="E23" s="27"/>
    </row>
    <row r="24" spans="1:5" ht="11.25" customHeight="1" x14ac:dyDescent="0.2">
      <c r="A24" s="48" t="s">
        <v>264</v>
      </c>
      <c r="B24" s="27"/>
      <c r="C24" s="27"/>
      <c r="D24" s="55">
        <f>SUM(D25:D28)</f>
        <v>0</v>
      </c>
      <c r="E24" s="55">
        <f>SUM(E25:E28)</f>
        <v>0</v>
      </c>
    </row>
    <row r="25" spans="1:5" ht="11.25" customHeight="1" x14ac:dyDescent="0.2">
      <c r="A25" s="70" t="s">
        <v>265</v>
      </c>
      <c r="B25" s="27"/>
      <c r="C25" s="27"/>
      <c r="D25" s="28">
        <v>0</v>
      </c>
      <c r="E25" s="28">
        <v>0</v>
      </c>
    </row>
    <row r="26" spans="1:5" ht="11.25" customHeight="1" x14ac:dyDescent="0.2">
      <c r="A26" s="70" t="s">
        <v>266</v>
      </c>
      <c r="B26" s="27"/>
      <c r="C26" s="27"/>
      <c r="D26" s="28">
        <v>0</v>
      </c>
      <c r="E26" s="28">
        <v>0</v>
      </c>
    </row>
    <row r="27" spans="1:5" ht="11.25" customHeight="1" x14ac:dyDescent="0.2">
      <c r="A27" s="70" t="s">
        <v>262</v>
      </c>
      <c r="B27" s="27"/>
      <c r="C27" s="27"/>
      <c r="D27" s="28">
        <v>0</v>
      </c>
      <c r="E27" s="28">
        <v>0</v>
      </c>
    </row>
    <row r="28" spans="1:5" ht="11.25" customHeight="1" x14ac:dyDescent="0.2">
      <c r="A28" s="70" t="s">
        <v>263</v>
      </c>
      <c r="B28" s="27"/>
      <c r="C28" s="27"/>
      <c r="D28" s="28">
        <v>0</v>
      </c>
      <c r="E28" s="28">
        <v>0</v>
      </c>
    </row>
    <row r="29" spans="1:5" ht="11.25" customHeight="1" x14ac:dyDescent="0.2">
      <c r="A29" s="71"/>
      <c r="B29" s="27"/>
      <c r="C29" s="27"/>
      <c r="D29" s="27"/>
      <c r="E29" s="27"/>
    </row>
    <row r="30" spans="1:5" ht="11.25" customHeight="1" x14ac:dyDescent="0.2">
      <c r="A30" s="48" t="s">
        <v>269</v>
      </c>
      <c r="B30" s="27"/>
      <c r="C30" s="27"/>
      <c r="D30" s="55">
        <f>D24+D19</f>
        <v>0</v>
      </c>
      <c r="E30" s="55">
        <f>E24+E19</f>
        <v>0</v>
      </c>
    </row>
    <row r="31" spans="1:5" ht="11.25" customHeight="1" x14ac:dyDescent="0.2">
      <c r="A31" s="52"/>
      <c r="B31" s="27"/>
      <c r="C31" s="27"/>
      <c r="D31" s="27"/>
      <c r="E31" s="27"/>
    </row>
    <row r="32" spans="1:5" ht="11.25" customHeight="1" x14ac:dyDescent="0.2">
      <c r="A32" s="48" t="s">
        <v>270</v>
      </c>
      <c r="B32" s="27"/>
      <c r="C32" s="27"/>
      <c r="D32" s="55">
        <v>221653.47</v>
      </c>
      <c r="E32" s="55">
        <v>196432.56</v>
      </c>
    </row>
    <row r="33" spans="1:5" ht="11.25" customHeight="1" x14ac:dyDescent="0.2">
      <c r="A33" s="72"/>
      <c r="B33" s="27"/>
      <c r="C33" s="27"/>
      <c r="D33" s="27"/>
      <c r="E33" s="27"/>
    </row>
    <row r="34" spans="1:5" ht="11.25" customHeight="1" x14ac:dyDescent="0.2">
      <c r="A34" s="48" t="s">
        <v>271</v>
      </c>
      <c r="B34" s="27"/>
      <c r="C34" s="27"/>
      <c r="D34" s="55">
        <f>D32+D3</f>
        <v>221653.47</v>
      </c>
      <c r="E34" s="55">
        <f>E32+E3</f>
        <v>196432.56</v>
      </c>
    </row>
    <row r="35" spans="1:5" x14ac:dyDescent="0.2">
      <c r="A35" s="52"/>
      <c r="B35" s="59"/>
      <c r="C35" s="59"/>
      <c r="D35" s="73"/>
      <c r="E35" s="73"/>
    </row>
    <row r="37" spans="1:5" ht="24.75" customHeight="1" x14ac:dyDescent="0.2">
      <c r="A37" s="471" t="s">
        <v>157</v>
      </c>
      <c r="B37" s="472"/>
      <c r="C37" s="472"/>
      <c r="D37" s="472"/>
      <c r="E37" s="472"/>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5"/>
  <sheetViews>
    <sheetView showGridLines="0" topLeftCell="A13" zoomScale="76" zoomScaleNormal="100" workbookViewId="0">
      <selection activeCell="B19" sqref="B19:G38"/>
    </sheetView>
  </sheetViews>
  <sheetFormatPr baseColWidth="10" defaultColWidth="9.33203125" defaultRowHeight="10.199999999999999" x14ac:dyDescent="0.3"/>
  <cols>
    <col min="1" max="1" width="48.5546875" style="268" customWidth="1"/>
    <col min="2" max="2" width="13.88671875" style="268" customWidth="1"/>
    <col min="3" max="3" width="15.44140625" style="268" customWidth="1"/>
    <col min="4" max="5" width="13.88671875" style="268" customWidth="1"/>
    <col min="6" max="6" width="14.6640625" style="268" customWidth="1"/>
    <col min="7" max="7" width="13.88671875" style="268" customWidth="1"/>
    <col min="8" max="16384" width="9.33203125" style="268"/>
  </cols>
  <sheetData>
    <row r="1" spans="1:8" s="259" customFormat="1" ht="39.9" customHeight="1" x14ac:dyDescent="0.3">
      <c r="A1" s="475" t="s">
        <v>687</v>
      </c>
      <c r="B1" s="476"/>
      <c r="C1" s="476"/>
      <c r="D1" s="476"/>
      <c r="E1" s="476"/>
      <c r="F1" s="476"/>
      <c r="G1" s="477"/>
    </row>
    <row r="2" spans="1:8" s="259" customFormat="1" x14ac:dyDescent="0.3">
      <c r="A2" s="260"/>
      <c r="B2" s="476" t="s">
        <v>401</v>
      </c>
      <c r="C2" s="476"/>
      <c r="D2" s="476"/>
      <c r="E2" s="476"/>
      <c r="F2" s="476"/>
      <c r="G2" s="478" t="s">
        <v>402</v>
      </c>
    </row>
    <row r="3" spans="1:8" s="265" customFormat="1" ht="24.9" customHeight="1" x14ac:dyDescent="0.3">
      <c r="A3" s="261" t="s">
        <v>403</v>
      </c>
      <c r="B3" s="262" t="s">
        <v>329</v>
      </c>
      <c r="C3" s="263" t="s">
        <v>404</v>
      </c>
      <c r="D3" s="263" t="s">
        <v>405</v>
      </c>
      <c r="E3" s="263" t="s">
        <v>336</v>
      </c>
      <c r="F3" s="264" t="s">
        <v>339</v>
      </c>
      <c r="G3" s="479"/>
    </row>
    <row r="4" spans="1:8" x14ac:dyDescent="0.3">
      <c r="A4" s="266" t="s">
        <v>104</v>
      </c>
      <c r="B4" s="399">
        <v>0</v>
      </c>
      <c r="C4" s="399">
        <v>0</v>
      </c>
      <c r="D4" s="399">
        <f>B4+C4</f>
        <v>0</v>
      </c>
      <c r="E4" s="399">
        <v>0</v>
      </c>
      <c r="F4" s="399">
        <v>0</v>
      </c>
      <c r="G4" s="399">
        <f>F4-B4</f>
        <v>0</v>
      </c>
      <c r="H4" s="267" t="s">
        <v>406</v>
      </c>
    </row>
    <row r="5" spans="1:8" x14ac:dyDescent="0.3">
      <c r="A5" s="269" t="s">
        <v>105</v>
      </c>
      <c r="B5" s="400">
        <v>0</v>
      </c>
      <c r="C5" s="400">
        <v>0</v>
      </c>
      <c r="D5" s="400">
        <f t="shared" ref="D5:D13" si="0">B5+C5</f>
        <v>0</v>
      </c>
      <c r="E5" s="400">
        <v>0</v>
      </c>
      <c r="F5" s="400">
        <v>0</v>
      </c>
      <c r="G5" s="400">
        <f t="shared" ref="G5:G13" si="1">F5-B5</f>
        <v>0</v>
      </c>
      <c r="H5" s="267" t="s">
        <v>407</v>
      </c>
    </row>
    <row r="6" spans="1:8" ht="10.050000000000001" customHeight="1" x14ac:dyDescent="0.3">
      <c r="A6" s="266" t="s">
        <v>106</v>
      </c>
      <c r="B6" s="400">
        <v>0</v>
      </c>
      <c r="C6" s="400">
        <v>0</v>
      </c>
      <c r="D6" s="400">
        <f t="shared" si="0"/>
        <v>0</v>
      </c>
      <c r="E6" s="400">
        <v>0</v>
      </c>
      <c r="F6" s="400">
        <v>0</v>
      </c>
      <c r="G6" s="400">
        <f t="shared" si="1"/>
        <v>0</v>
      </c>
      <c r="H6" s="267" t="s">
        <v>408</v>
      </c>
    </row>
    <row r="7" spans="1:8" ht="10.050000000000001" customHeight="1" x14ac:dyDescent="0.3">
      <c r="A7" s="266" t="s">
        <v>107</v>
      </c>
      <c r="B7" s="400">
        <v>0</v>
      </c>
      <c r="C7" s="400">
        <v>0</v>
      </c>
      <c r="D7" s="400">
        <f t="shared" si="0"/>
        <v>0</v>
      </c>
      <c r="E7" s="400">
        <v>0</v>
      </c>
      <c r="F7" s="400">
        <v>0</v>
      </c>
      <c r="G7" s="400">
        <f t="shared" si="1"/>
        <v>0</v>
      </c>
      <c r="H7" s="267" t="s">
        <v>409</v>
      </c>
    </row>
    <row r="8" spans="1:8" ht="10.050000000000001" customHeight="1" x14ac:dyDescent="0.3">
      <c r="A8" s="266" t="s">
        <v>108</v>
      </c>
      <c r="B8" s="400">
        <v>4000</v>
      </c>
      <c r="C8" s="400">
        <v>0</v>
      </c>
      <c r="D8" s="400">
        <f t="shared" si="0"/>
        <v>4000</v>
      </c>
      <c r="E8" s="400">
        <v>0</v>
      </c>
      <c r="F8" s="400">
        <v>0</v>
      </c>
      <c r="G8" s="400">
        <f t="shared" si="1"/>
        <v>-4000</v>
      </c>
      <c r="H8" s="267" t="s">
        <v>410</v>
      </c>
    </row>
    <row r="9" spans="1:8" ht="10.050000000000001" customHeight="1" x14ac:dyDescent="0.3">
      <c r="A9" s="269" t="s">
        <v>109</v>
      </c>
      <c r="B9" s="400">
        <v>0</v>
      </c>
      <c r="C9" s="400">
        <v>0</v>
      </c>
      <c r="D9" s="400">
        <f t="shared" si="0"/>
        <v>0</v>
      </c>
      <c r="E9" s="400">
        <v>0</v>
      </c>
      <c r="F9" s="400">
        <v>0</v>
      </c>
      <c r="G9" s="400">
        <f t="shared" si="1"/>
        <v>0</v>
      </c>
      <c r="H9" s="267" t="s">
        <v>411</v>
      </c>
    </row>
    <row r="10" spans="1:8" ht="20.399999999999999" x14ac:dyDescent="0.3">
      <c r="A10" s="266" t="s">
        <v>412</v>
      </c>
      <c r="B10" s="400">
        <v>190000</v>
      </c>
      <c r="C10" s="400">
        <v>0</v>
      </c>
      <c r="D10" s="400">
        <f t="shared" si="0"/>
        <v>190000</v>
      </c>
      <c r="E10" s="400">
        <v>82729.34</v>
      </c>
      <c r="F10" s="400">
        <v>82729.34</v>
      </c>
      <c r="G10" s="400">
        <f t="shared" si="1"/>
        <v>-107270.66</v>
      </c>
      <c r="H10" s="267" t="s">
        <v>413</v>
      </c>
    </row>
    <row r="11" spans="1:8" ht="19.05" customHeight="1" x14ac:dyDescent="0.3">
      <c r="A11" s="270" t="s">
        <v>112</v>
      </c>
      <c r="B11" s="400">
        <v>0</v>
      </c>
      <c r="C11" s="400">
        <v>0</v>
      </c>
      <c r="D11" s="400">
        <f t="shared" si="0"/>
        <v>0</v>
      </c>
      <c r="E11" s="400">
        <v>0</v>
      </c>
      <c r="F11" s="400">
        <v>0</v>
      </c>
      <c r="G11" s="400">
        <f t="shared" si="1"/>
        <v>0</v>
      </c>
      <c r="H11" s="267" t="s">
        <v>414</v>
      </c>
    </row>
    <row r="12" spans="1:8" ht="43.5" customHeight="1" x14ac:dyDescent="0.3">
      <c r="A12" s="266" t="s">
        <v>113</v>
      </c>
      <c r="B12" s="400">
        <v>8500503</v>
      </c>
      <c r="C12" s="400">
        <v>0</v>
      </c>
      <c r="D12" s="400">
        <f t="shared" si="0"/>
        <v>8500503</v>
      </c>
      <c r="E12" s="400">
        <v>3111219.05</v>
      </c>
      <c r="F12" s="400">
        <v>3111219.05</v>
      </c>
      <c r="G12" s="400">
        <f t="shared" si="1"/>
        <v>-5389283.9500000002</v>
      </c>
      <c r="H12" s="267" t="s">
        <v>415</v>
      </c>
    </row>
    <row r="13" spans="1:8" ht="19.95" customHeight="1" x14ac:dyDescent="0.3">
      <c r="A13" s="266" t="s">
        <v>416</v>
      </c>
      <c r="B13" s="400">
        <v>0</v>
      </c>
      <c r="C13" s="400">
        <v>0</v>
      </c>
      <c r="D13" s="400">
        <f t="shared" si="0"/>
        <v>0</v>
      </c>
      <c r="E13" s="400">
        <v>0</v>
      </c>
      <c r="F13" s="400">
        <v>0</v>
      </c>
      <c r="G13" s="400">
        <f t="shared" si="1"/>
        <v>0</v>
      </c>
      <c r="H13" s="267" t="s">
        <v>417</v>
      </c>
    </row>
    <row r="14" spans="1:8" ht="21" customHeight="1" x14ac:dyDescent="0.3">
      <c r="B14" s="401"/>
      <c r="C14" s="401"/>
      <c r="D14" s="401"/>
      <c r="E14" s="401"/>
      <c r="F14" s="401"/>
      <c r="G14" s="401"/>
      <c r="H14" s="267" t="s">
        <v>418</v>
      </c>
    </row>
    <row r="15" spans="1:8" ht="13.95" customHeight="1" x14ac:dyDescent="0.3">
      <c r="A15" s="271" t="s">
        <v>219</v>
      </c>
      <c r="B15" s="402">
        <f>SUM(B4:B13)</f>
        <v>8694503</v>
      </c>
      <c r="C15" s="402">
        <f>SUM(C4:C13)</f>
        <v>0</v>
      </c>
      <c r="D15" s="402">
        <f t="shared" ref="D15:G15" si="2">SUM(D4:D13)</f>
        <v>8694503</v>
      </c>
      <c r="E15" s="402">
        <f t="shared" si="2"/>
        <v>3193948.3899999997</v>
      </c>
      <c r="F15" s="403">
        <f t="shared" si="2"/>
        <v>3193948.3899999997</v>
      </c>
      <c r="G15" s="404">
        <f t="shared" si="2"/>
        <v>-5500554.6100000003</v>
      </c>
      <c r="H15" s="267" t="s">
        <v>418</v>
      </c>
    </row>
    <row r="16" spans="1:8" ht="10.5" customHeight="1" x14ac:dyDescent="0.3">
      <c r="A16" s="272"/>
      <c r="B16" s="273"/>
      <c r="C16" s="273"/>
      <c r="D16" s="274"/>
      <c r="E16" s="275" t="s">
        <v>419</v>
      </c>
      <c r="F16" s="276"/>
      <c r="G16" s="277"/>
      <c r="H16" s="267" t="s">
        <v>418</v>
      </c>
    </row>
    <row r="17" spans="1:8" x14ac:dyDescent="0.3">
      <c r="A17" s="278"/>
      <c r="B17" s="476" t="s">
        <v>401</v>
      </c>
      <c r="C17" s="476"/>
      <c r="D17" s="476"/>
      <c r="E17" s="476"/>
      <c r="F17" s="476"/>
      <c r="G17" s="478" t="s">
        <v>402</v>
      </c>
      <c r="H17" s="267" t="s">
        <v>418</v>
      </c>
    </row>
    <row r="18" spans="1:8" ht="10.199999999999999" customHeight="1" x14ac:dyDescent="0.3">
      <c r="A18" s="279" t="s">
        <v>403</v>
      </c>
      <c r="B18" s="262" t="s">
        <v>329</v>
      </c>
      <c r="C18" s="263" t="s">
        <v>404</v>
      </c>
      <c r="D18" s="263" t="s">
        <v>405</v>
      </c>
      <c r="E18" s="263" t="s">
        <v>336</v>
      </c>
      <c r="F18" s="264" t="s">
        <v>339</v>
      </c>
      <c r="G18" s="479"/>
      <c r="H18" s="267" t="s">
        <v>418</v>
      </c>
    </row>
    <row r="19" spans="1:8" x14ac:dyDescent="0.3">
      <c r="A19" s="280" t="s">
        <v>420</v>
      </c>
      <c r="B19" s="405">
        <f t="shared" ref="B19:G19" si="3">SUM(B20+B21+B22+B23+B24+B25+B26+B27)</f>
        <v>0</v>
      </c>
      <c r="C19" s="405">
        <f t="shared" si="3"/>
        <v>0</v>
      </c>
      <c r="D19" s="405">
        <f t="shared" si="3"/>
        <v>0</v>
      </c>
      <c r="E19" s="405">
        <f t="shared" si="3"/>
        <v>0</v>
      </c>
      <c r="F19" s="405">
        <f t="shared" si="3"/>
        <v>0</v>
      </c>
      <c r="G19" s="405">
        <f t="shared" si="3"/>
        <v>0</v>
      </c>
      <c r="H19" s="267" t="s">
        <v>418</v>
      </c>
    </row>
    <row r="20" spans="1:8" x14ac:dyDescent="0.3">
      <c r="A20" s="281" t="s">
        <v>104</v>
      </c>
      <c r="B20" s="406">
        <v>0</v>
      </c>
      <c r="C20" s="406">
        <v>0</v>
      </c>
      <c r="D20" s="406">
        <f t="shared" ref="D20:D27" si="4">B20+C20</f>
        <v>0</v>
      </c>
      <c r="E20" s="406">
        <v>0</v>
      </c>
      <c r="F20" s="406">
        <v>0</v>
      </c>
      <c r="G20" s="406">
        <f t="shared" ref="G20:G27" si="5">F20-B20</f>
        <v>0</v>
      </c>
      <c r="H20" s="267" t="s">
        <v>406</v>
      </c>
    </row>
    <row r="21" spans="1:8" x14ac:dyDescent="0.3">
      <c r="A21" s="281" t="s">
        <v>105</v>
      </c>
      <c r="B21" s="406">
        <v>0</v>
      </c>
      <c r="C21" s="406">
        <v>0</v>
      </c>
      <c r="D21" s="406">
        <f t="shared" si="4"/>
        <v>0</v>
      </c>
      <c r="E21" s="406">
        <v>0</v>
      </c>
      <c r="F21" s="406">
        <v>0</v>
      </c>
      <c r="G21" s="406">
        <f t="shared" si="5"/>
        <v>0</v>
      </c>
      <c r="H21" s="267" t="s">
        <v>407</v>
      </c>
    </row>
    <row r="22" spans="1:8" ht="13.95" customHeight="1" x14ac:dyDescent="0.3">
      <c r="A22" s="281" t="s">
        <v>106</v>
      </c>
      <c r="B22" s="406">
        <v>0</v>
      </c>
      <c r="C22" s="406">
        <v>0</v>
      </c>
      <c r="D22" s="406">
        <f t="shared" si="4"/>
        <v>0</v>
      </c>
      <c r="E22" s="406">
        <v>0</v>
      </c>
      <c r="F22" s="406">
        <v>0</v>
      </c>
      <c r="G22" s="406">
        <f t="shared" si="5"/>
        <v>0</v>
      </c>
      <c r="H22" s="267" t="s">
        <v>408</v>
      </c>
    </row>
    <row r="23" spans="1:8" ht="10.050000000000001" customHeight="1" x14ac:dyDescent="0.3">
      <c r="A23" s="281" t="s">
        <v>107</v>
      </c>
      <c r="B23" s="406">
        <v>0</v>
      </c>
      <c r="C23" s="406">
        <v>0</v>
      </c>
      <c r="D23" s="406">
        <f t="shared" si="4"/>
        <v>0</v>
      </c>
      <c r="E23" s="406">
        <v>0</v>
      </c>
      <c r="F23" s="406">
        <v>0</v>
      </c>
      <c r="G23" s="406">
        <f t="shared" si="5"/>
        <v>0</v>
      </c>
      <c r="H23" s="267" t="s">
        <v>409</v>
      </c>
    </row>
    <row r="24" spans="1:8" ht="10.050000000000001" customHeight="1" x14ac:dyDescent="0.3">
      <c r="A24" s="281" t="s">
        <v>421</v>
      </c>
      <c r="B24" s="406">
        <v>0</v>
      </c>
      <c r="C24" s="406">
        <v>0</v>
      </c>
      <c r="D24" s="406">
        <f t="shared" si="4"/>
        <v>0</v>
      </c>
      <c r="E24" s="406">
        <v>0</v>
      </c>
      <c r="F24" s="406">
        <v>0</v>
      </c>
      <c r="G24" s="406">
        <f t="shared" si="5"/>
        <v>0</v>
      </c>
      <c r="H24" s="267" t="s">
        <v>410</v>
      </c>
    </row>
    <row r="25" spans="1:8" ht="11.4" x14ac:dyDescent="0.3">
      <c r="A25" s="281" t="s">
        <v>422</v>
      </c>
      <c r="B25" s="406">
        <v>0</v>
      </c>
      <c r="C25" s="406">
        <v>0</v>
      </c>
      <c r="D25" s="406">
        <f t="shared" si="4"/>
        <v>0</v>
      </c>
      <c r="E25" s="406">
        <v>0</v>
      </c>
      <c r="F25" s="406">
        <v>0</v>
      </c>
      <c r="G25" s="406">
        <f t="shared" si="5"/>
        <v>0</v>
      </c>
      <c r="H25" s="267" t="s">
        <v>411</v>
      </c>
    </row>
    <row r="26" spans="1:8" ht="12" customHeight="1" x14ac:dyDescent="0.3">
      <c r="A26" s="281" t="s">
        <v>112</v>
      </c>
      <c r="B26" s="406">
        <v>0</v>
      </c>
      <c r="C26" s="406">
        <v>0</v>
      </c>
      <c r="D26" s="406">
        <f t="shared" si="4"/>
        <v>0</v>
      </c>
      <c r="E26" s="406">
        <v>0</v>
      </c>
      <c r="F26" s="406">
        <v>0</v>
      </c>
      <c r="G26" s="406">
        <f t="shared" si="5"/>
        <v>0</v>
      </c>
      <c r="H26" s="267" t="s">
        <v>414</v>
      </c>
    </row>
    <row r="27" spans="1:8" ht="28.05" customHeight="1" x14ac:dyDescent="0.3">
      <c r="A27" s="281" t="s">
        <v>113</v>
      </c>
      <c r="B27" s="406">
        <v>0</v>
      </c>
      <c r="C27" s="406">
        <v>0</v>
      </c>
      <c r="D27" s="406">
        <f t="shared" si="4"/>
        <v>0</v>
      </c>
      <c r="E27" s="406">
        <v>0</v>
      </c>
      <c r="F27" s="406">
        <v>0</v>
      </c>
      <c r="G27" s="406">
        <f t="shared" si="5"/>
        <v>0</v>
      </c>
      <c r="H27" s="267" t="s">
        <v>415</v>
      </c>
    </row>
    <row r="28" spans="1:8" ht="21" customHeight="1" x14ac:dyDescent="0.3">
      <c r="A28" s="282"/>
      <c r="B28" s="406"/>
      <c r="C28" s="406"/>
      <c r="D28" s="406"/>
      <c r="E28" s="406"/>
      <c r="F28" s="406"/>
      <c r="G28" s="406"/>
      <c r="H28" s="267" t="s">
        <v>418</v>
      </c>
    </row>
    <row r="29" spans="1:8" ht="19.95" customHeight="1" x14ac:dyDescent="0.3">
      <c r="A29" s="283" t="s">
        <v>423</v>
      </c>
      <c r="B29" s="407">
        <f t="shared" ref="B29:G29" si="6">SUM(B30:B33)</f>
        <v>8694503</v>
      </c>
      <c r="C29" s="407">
        <f t="shared" si="6"/>
        <v>0</v>
      </c>
      <c r="D29" s="407">
        <f t="shared" si="6"/>
        <v>8694503</v>
      </c>
      <c r="E29" s="407">
        <f t="shared" si="6"/>
        <v>3193948.3899999997</v>
      </c>
      <c r="F29" s="407">
        <f t="shared" si="6"/>
        <v>3193948.3899999997</v>
      </c>
      <c r="G29" s="407">
        <f t="shared" si="6"/>
        <v>-5500554.6100000003</v>
      </c>
      <c r="H29" s="267" t="s">
        <v>418</v>
      </c>
    </row>
    <row r="30" spans="1:8" ht="10.050000000000001" customHeight="1" x14ac:dyDescent="0.3">
      <c r="A30" s="281" t="s">
        <v>105</v>
      </c>
      <c r="B30" s="406">
        <v>0</v>
      </c>
      <c r="C30" s="406">
        <v>0</v>
      </c>
      <c r="D30" s="406">
        <f>B30+C30</f>
        <v>0</v>
      </c>
      <c r="E30" s="406">
        <v>0</v>
      </c>
      <c r="F30" s="406">
        <v>0</v>
      </c>
      <c r="G30" s="406">
        <f>F30-B30</f>
        <v>0</v>
      </c>
      <c r="H30" s="267" t="s">
        <v>407</v>
      </c>
    </row>
    <row r="31" spans="1:8" ht="41.25" customHeight="1" x14ac:dyDescent="0.3">
      <c r="A31" s="281" t="s">
        <v>108</v>
      </c>
      <c r="B31" s="406">
        <v>4000</v>
      </c>
      <c r="C31" s="406">
        <v>0</v>
      </c>
      <c r="D31" s="406">
        <f>B31+C31</f>
        <v>4000</v>
      </c>
      <c r="E31" s="406">
        <v>0</v>
      </c>
      <c r="F31" s="406">
        <v>0</v>
      </c>
      <c r="G31" s="406">
        <f t="shared" ref="G31:G33" si="7">F31-B31</f>
        <v>-4000</v>
      </c>
      <c r="H31" s="267" t="s">
        <v>410</v>
      </c>
    </row>
    <row r="32" spans="1:8" ht="10.050000000000001" customHeight="1" x14ac:dyDescent="0.3">
      <c r="A32" s="281" t="s">
        <v>424</v>
      </c>
      <c r="B32" s="406">
        <v>190000</v>
      </c>
      <c r="C32" s="406">
        <v>0</v>
      </c>
      <c r="D32" s="406">
        <f>B32+C32</f>
        <v>190000</v>
      </c>
      <c r="E32" s="406">
        <v>82729.34</v>
      </c>
      <c r="F32" s="406">
        <v>82729.34</v>
      </c>
      <c r="G32" s="406">
        <f t="shared" si="7"/>
        <v>-107270.66</v>
      </c>
      <c r="H32" s="267" t="s">
        <v>413</v>
      </c>
    </row>
    <row r="33" spans="1:8" ht="21.45" customHeight="1" x14ac:dyDescent="0.3">
      <c r="A33" s="281" t="s">
        <v>113</v>
      </c>
      <c r="B33" s="406">
        <v>8500503</v>
      </c>
      <c r="C33" s="406">
        <v>0</v>
      </c>
      <c r="D33" s="406">
        <f>B33+C33</f>
        <v>8500503</v>
      </c>
      <c r="E33" s="406">
        <v>3111219.05</v>
      </c>
      <c r="F33" s="406">
        <v>3111219.05</v>
      </c>
      <c r="G33" s="406">
        <f t="shared" si="7"/>
        <v>-5389283.9500000002</v>
      </c>
      <c r="H33" s="267" t="s">
        <v>415</v>
      </c>
    </row>
    <row r="34" spans="1:8" ht="21" customHeight="1" x14ac:dyDescent="0.3">
      <c r="A34" s="282"/>
      <c r="B34" s="406"/>
      <c r="C34" s="406"/>
      <c r="D34" s="406"/>
      <c r="E34" s="406"/>
      <c r="F34" s="406"/>
      <c r="G34" s="406"/>
      <c r="H34" s="267" t="s">
        <v>418</v>
      </c>
    </row>
    <row r="35" spans="1:8" ht="19.95" customHeight="1" x14ac:dyDescent="0.3">
      <c r="A35" s="280" t="s">
        <v>416</v>
      </c>
      <c r="B35" s="407">
        <f t="shared" ref="B35:G35" si="8">SUM(B36)</f>
        <v>0</v>
      </c>
      <c r="C35" s="407">
        <f t="shared" si="8"/>
        <v>0</v>
      </c>
      <c r="D35" s="407">
        <f t="shared" si="8"/>
        <v>0</v>
      </c>
      <c r="E35" s="407">
        <f t="shared" si="8"/>
        <v>0</v>
      </c>
      <c r="F35" s="407">
        <f t="shared" si="8"/>
        <v>0</v>
      </c>
      <c r="G35" s="407">
        <f t="shared" si="8"/>
        <v>0</v>
      </c>
      <c r="H35" s="267" t="s">
        <v>418</v>
      </c>
    </row>
    <row r="36" spans="1:8" ht="10.050000000000001" customHeight="1" x14ac:dyDescent="0.3">
      <c r="A36" s="281" t="s">
        <v>416</v>
      </c>
      <c r="B36" s="406">
        <v>0</v>
      </c>
      <c r="C36" s="406">
        <v>0</v>
      </c>
      <c r="D36" s="406">
        <f>B36+C36</f>
        <v>0</v>
      </c>
      <c r="E36" s="406">
        <v>0</v>
      </c>
      <c r="F36" s="406">
        <v>0</v>
      </c>
      <c r="G36" s="406">
        <f>F36-B36</f>
        <v>0</v>
      </c>
      <c r="H36" s="267" t="s">
        <v>417</v>
      </c>
    </row>
    <row r="37" spans="1:8" ht="10.5" customHeight="1" x14ac:dyDescent="0.3">
      <c r="A37" s="281"/>
      <c r="B37" s="406"/>
      <c r="C37" s="406"/>
      <c r="D37" s="406"/>
      <c r="E37" s="406"/>
      <c r="F37" s="406"/>
      <c r="G37" s="406"/>
      <c r="H37" s="267"/>
    </row>
    <row r="38" spans="1:8" ht="10.050000000000001" customHeight="1" x14ac:dyDescent="0.3">
      <c r="A38" s="284" t="s">
        <v>219</v>
      </c>
      <c r="B38" s="402">
        <f>SUM(B35+B29+B19)</f>
        <v>8694503</v>
      </c>
      <c r="C38" s="402">
        <f t="shared" ref="C38:G38" si="9">SUM(C35+C29+C19)</f>
        <v>0</v>
      </c>
      <c r="D38" s="402">
        <f t="shared" si="9"/>
        <v>8694503</v>
      </c>
      <c r="E38" s="402">
        <f t="shared" si="9"/>
        <v>3193948.3899999997</v>
      </c>
      <c r="F38" s="402">
        <f t="shared" si="9"/>
        <v>3193948.3899999997</v>
      </c>
      <c r="G38" s="404">
        <f t="shared" si="9"/>
        <v>-5500554.6100000003</v>
      </c>
      <c r="H38" s="267" t="s">
        <v>418</v>
      </c>
    </row>
    <row r="39" spans="1:8" x14ac:dyDescent="0.3">
      <c r="A39" s="272"/>
      <c r="B39" s="273"/>
      <c r="C39" s="273"/>
      <c r="D39" s="273"/>
      <c r="E39" s="275" t="s">
        <v>425</v>
      </c>
      <c r="F39" s="285"/>
      <c r="G39" s="277"/>
      <c r="H39" s="267" t="s">
        <v>418</v>
      </c>
    </row>
    <row r="40" spans="1:8" ht="10.95" customHeight="1" x14ac:dyDescent="0.3">
      <c r="A40" t="s">
        <v>426</v>
      </c>
    </row>
    <row r="41" spans="1:8" ht="14.55" customHeight="1" x14ac:dyDescent="0.3">
      <c r="A41" s="286" t="s">
        <v>427</v>
      </c>
    </row>
    <row r="42" spans="1:8" ht="14.4" x14ac:dyDescent="0.3">
      <c r="A42" s="286" t="s">
        <v>428</v>
      </c>
    </row>
    <row r="43" spans="1:8" ht="14.4" x14ac:dyDescent="0.3">
      <c r="A43" s="474" t="s">
        <v>429</v>
      </c>
      <c r="B43" s="474"/>
      <c r="C43" s="474"/>
      <c r="D43" s="474"/>
      <c r="E43" s="474"/>
      <c r="F43" s="474"/>
      <c r="G43" s="474"/>
    </row>
    <row r="45" spans="1:8" ht="45.45" customHeight="1" x14ac:dyDescent="0.3"/>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50"/>
  <sheetViews>
    <sheetView showGridLines="0" topLeftCell="A28" zoomScale="71" workbookViewId="0">
      <selection activeCell="B31" sqref="B31:G48"/>
    </sheetView>
  </sheetViews>
  <sheetFormatPr baseColWidth="10" defaultColWidth="9.33203125" defaultRowHeight="14.4" x14ac:dyDescent="0.3"/>
  <cols>
    <col min="1" max="1" width="62.5546875" style="287" customWidth="1"/>
    <col min="2" max="7" width="14.21875" style="287" customWidth="1"/>
    <col min="8" max="16384" width="9.33203125" style="287"/>
  </cols>
  <sheetData>
    <row r="1" spans="1:7" ht="57" customHeight="1" x14ac:dyDescent="0.3">
      <c r="A1" s="482" t="s">
        <v>685</v>
      </c>
      <c r="B1" s="483"/>
      <c r="C1" s="483"/>
      <c r="D1" s="483"/>
      <c r="E1" s="483"/>
      <c r="F1" s="483"/>
      <c r="G1" s="484"/>
    </row>
    <row r="2" spans="1:7" x14ac:dyDescent="0.3">
      <c r="A2" s="288"/>
      <c r="B2" s="289"/>
      <c r="C2" s="290"/>
      <c r="D2" s="291" t="s">
        <v>430</v>
      </c>
      <c r="E2" s="290"/>
      <c r="F2" s="292"/>
      <c r="G2" s="480" t="s">
        <v>431</v>
      </c>
    </row>
    <row r="3" spans="1:7" ht="24.9" customHeight="1" x14ac:dyDescent="0.3">
      <c r="A3" s="293" t="s">
        <v>100</v>
      </c>
      <c r="B3" s="294" t="s">
        <v>343</v>
      </c>
      <c r="C3" s="294" t="s">
        <v>432</v>
      </c>
      <c r="D3" s="294" t="s">
        <v>405</v>
      </c>
      <c r="E3" s="294" t="s">
        <v>336</v>
      </c>
      <c r="F3" s="294" t="s">
        <v>349</v>
      </c>
      <c r="G3" s="481"/>
    </row>
    <row r="4" spans="1:7" x14ac:dyDescent="0.3">
      <c r="A4" s="295"/>
      <c r="B4" s="296"/>
      <c r="C4" s="296"/>
      <c r="D4" s="296"/>
      <c r="E4" s="296"/>
      <c r="F4" s="296"/>
      <c r="G4" s="296"/>
    </row>
    <row r="5" spans="1:7" x14ac:dyDescent="0.3">
      <c r="A5" s="297" t="s">
        <v>684</v>
      </c>
      <c r="B5" s="408">
        <v>8694503</v>
      </c>
      <c r="C5" s="408">
        <v>250000</v>
      </c>
      <c r="D5" s="408">
        <f>B5+C5</f>
        <v>8944503</v>
      </c>
      <c r="E5" s="408">
        <v>3458613.02</v>
      </c>
      <c r="F5" s="408">
        <v>3458613.02</v>
      </c>
      <c r="G5" s="408">
        <f>D5-E5</f>
        <v>5485889.9800000004</v>
      </c>
    </row>
    <row r="6" spans="1:7" x14ac:dyDescent="0.3">
      <c r="A6" s="297" t="s">
        <v>433</v>
      </c>
      <c r="B6" s="408">
        <v>0</v>
      </c>
      <c r="C6" s="408">
        <v>0</v>
      </c>
      <c r="D6" s="408">
        <f t="shared" ref="D6:D12" si="0">B6+C6</f>
        <v>0</v>
      </c>
      <c r="E6" s="408">
        <v>0</v>
      </c>
      <c r="F6" s="408">
        <v>0</v>
      </c>
      <c r="G6" s="408">
        <f t="shared" ref="G6:G12" si="1">D6-E6</f>
        <v>0</v>
      </c>
    </row>
    <row r="7" spans="1:7" x14ac:dyDescent="0.3">
      <c r="A7" s="297" t="s">
        <v>434</v>
      </c>
      <c r="B7" s="408">
        <v>0</v>
      </c>
      <c r="C7" s="408">
        <v>0</v>
      </c>
      <c r="D7" s="408">
        <f t="shared" si="0"/>
        <v>0</v>
      </c>
      <c r="E7" s="408">
        <v>0</v>
      </c>
      <c r="F7" s="408">
        <v>0</v>
      </c>
      <c r="G7" s="408">
        <f t="shared" si="1"/>
        <v>0</v>
      </c>
    </row>
    <row r="8" spans="1:7" x14ac:dyDescent="0.3">
      <c r="A8" s="297" t="s">
        <v>435</v>
      </c>
      <c r="B8" s="408">
        <v>0</v>
      </c>
      <c r="C8" s="408">
        <v>0</v>
      </c>
      <c r="D8" s="408">
        <f t="shared" si="0"/>
        <v>0</v>
      </c>
      <c r="E8" s="408">
        <v>0</v>
      </c>
      <c r="F8" s="408">
        <v>0</v>
      </c>
      <c r="G8" s="408">
        <f t="shared" si="1"/>
        <v>0</v>
      </c>
    </row>
    <row r="9" spans="1:7" x14ac:dyDescent="0.3">
      <c r="A9" s="297"/>
      <c r="B9" s="408">
        <v>0</v>
      </c>
      <c r="C9" s="408">
        <v>0</v>
      </c>
      <c r="D9" s="408">
        <f t="shared" si="0"/>
        <v>0</v>
      </c>
      <c r="E9" s="408">
        <v>0</v>
      </c>
      <c r="F9" s="408">
        <v>0</v>
      </c>
      <c r="G9" s="408">
        <f t="shared" si="1"/>
        <v>0</v>
      </c>
    </row>
    <row r="10" spans="1:7" x14ac:dyDescent="0.3">
      <c r="A10" s="297"/>
      <c r="B10" s="408">
        <v>0</v>
      </c>
      <c r="C10" s="408">
        <v>0</v>
      </c>
      <c r="D10" s="408">
        <f t="shared" si="0"/>
        <v>0</v>
      </c>
      <c r="E10" s="408">
        <v>0</v>
      </c>
      <c r="F10" s="408">
        <v>0</v>
      </c>
      <c r="G10" s="408">
        <f t="shared" si="1"/>
        <v>0</v>
      </c>
    </row>
    <row r="11" spans="1:7" x14ac:dyDescent="0.3">
      <c r="A11" s="297"/>
      <c r="B11" s="408">
        <v>0</v>
      </c>
      <c r="C11" s="408">
        <v>0</v>
      </c>
      <c r="D11" s="408">
        <f t="shared" si="0"/>
        <v>0</v>
      </c>
      <c r="E11" s="408">
        <v>0</v>
      </c>
      <c r="F11" s="408">
        <v>0</v>
      </c>
      <c r="G11" s="408">
        <f t="shared" si="1"/>
        <v>0</v>
      </c>
    </row>
    <row r="12" spans="1:7" x14ac:dyDescent="0.3">
      <c r="A12" s="297"/>
      <c r="B12" s="408">
        <v>0</v>
      </c>
      <c r="C12" s="408">
        <v>0</v>
      </c>
      <c r="D12" s="408">
        <f t="shared" si="0"/>
        <v>0</v>
      </c>
      <c r="E12" s="408">
        <v>0</v>
      </c>
      <c r="F12" s="408">
        <v>0</v>
      </c>
      <c r="G12" s="408">
        <f t="shared" si="1"/>
        <v>0</v>
      </c>
    </row>
    <row r="13" spans="1:7" x14ac:dyDescent="0.3">
      <c r="A13" s="298" t="s">
        <v>436</v>
      </c>
      <c r="B13" s="409">
        <f t="shared" ref="B13:C13" si="2">SUM(B5:B12)</f>
        <v>8694503</v>
      </c>
      <c r="C13" s="409">
        <f t="shared" si="2"/>
        <v>250000</v>
      </c>
      <c r="D13" s="409">
        <f>SUM(D5:D12)</f>
        <v>8944503</v>
      </c>
      <c r="E13" s="409">
        <f t="shared" ref="E13:G13" si="3">SUM(E5:E12)</f>
        <v>3458613.02</v>
      </c>
      <c r="F13" s="409">
        <f t="shared" si="3"/>
        <v>3458613.02</v>
      </c>
      <c r="G13" s="409">
        <f t="shared" si="3"/>
        <v>5485889.9800000004</v>
      </c>
    </row>
    <row r="16" spans="1:7" ht="55.2" customHeight="1" x14ac:dyDescent="0.3">
      <c r="A16" s="482" t="s">
        <v>685</v>
      </c>
      <c r="B16" s="483"/>
      <c r="C16" s="483"/>
      <c r="D16" s="483"/>
      <c r="E16" s="483"/>
      <c r="F16" s="483"/>
      <c r="G16" s="484"/>
    </row>
    <row r="17" spans="1:7" x14ac:dyDescent="0.3">
      <c r="A17" s="288"/>
      <c r="B17" s="289"/>
      <c r="C17" s="290"/>
      <c r="D17" s="291" t="s">
        <v>430</v>
      </c>
      <c r="E17" s="290"/>
      <c r="F17" s="292"/>
      <c r="G17" s="480" t="s">
        <v>431</v>
      </c>
    </row>
    <row r="18" spans="1:7" ht="20.399999999999999" x14ac:dyDescent="0.3">
      <c r="A18" s="293" t="s">
        <v>100</v>
      </c>
      <c r="B18" s="294" t="s">
        <v>343</v>
      </c>
      <c r="C18" s="294" t="s">
        <v>432</v>
      </c>
      <c r="D18" s="294" t="s">
        <v>405</v>
      </c>
      <c r="E18" s="294" t="s">
        <v>336</v>
      </c>
      <c r="F18" s="294" t="s">
        <v>349</v>
      </c>
      <c r="G18" s="481"/>
    </row>
    <row r="19" spans="1:7" x14ac:dyDescent="0.3">
      <c r="A19" s="299"/>
      <c r="B19" s="410"/>
      <c r="C19" s="410"/>
      <c r="D19" s="410"/>
      <c r="E19" s="410"/>
      <c r="F19" s="410"/>
      <c r="G19" s="410"/>
    </row>
    <row r="20" spans="1:7" x14ac:dyDescent="0.3">
      <c r="A20" s="300" t="s">
        <v>437</v>
      </c>
      <c r="B20" s="408">
        <v>0</v>
      </c>
      <c r="C20" s="408">
        <v>0</v>
      </c>
      <c r="D20" s="408">
        <f>B20+C20</f>
        <v>0</v>
      </c>
      <c r="E20" s="408">
        <v>0</v>
      </c>
      <c r="F20" s="408">
        <v>0</v>
      </c>
      <c r="G20" s="408">
        <f>D20-E20</f>
        <v>0</v>
      </c>
    </row>
    <row r="21" spans="1:7" x14ac:dyDescent="0.3">
      <c r="A21" s="300" t="s">
        <v>438</v>
      </c>
      <c r="B21" s="408">
        <v>0</v>
      </c>
      <c r="C21" s="408">
        <v>0</v>
      </c>
      <c r="D21" s="408">
        <f t="shared" ref="D21:D23" si="4">B21+C21</f>
        <v>0</v>
      </c>
      <c r="E21" s="408">
        <v>0</v>
      </c>
      <c r="F21" s="408">
        <v>0</v>
      </c>
      <c r="G21" s="408">
        <f t="shared" ref="G21:G23" si="5">D21-E21</f>
        <v>0</v>
      </c>
    </row>
    <row r="22" spans="1:7" x14ac:dyDescent="0.3">
      <c r="A22" s="300" t="s">
        <v>439</v>
      </c>
      <c r="B22" s="408">
        <v>0</v>
      </c>
      <c r="C22" s="408">
        <v>0</v>
      </c>
      <c r="D22" s="408">
        <f t="shared" si="4"/>
        <v>0</v>
      </c>
      <c r="E22" s="408">
        <v>0</v>
      </c>
      <c r="F22" s="408">
        <v>0</v>
      </c>
      <c r="G22" s="408">
        <f t="shared" si="5"/>
        <v>0</v>
      </c>
    </row>
    <row r="23" spans="1:7" x14ac:dyDescent="0.3">
      <c r="A23" s="300" t="s">
        <v>440</v>
      </c>
      <c r="B23" s="408">
        <v>0</v>
      </c>
      <c r="C23" s="408">
        <v>0</v>
      </c>
      <c r="D23" s="408">
        <f t="shared" si="4"/>
        <v>0</v>
      </c>
      <c r="E23" s="408">
        <v>0</v>
      </c>
      <c r="F23" s="408">
        <v>0</v>
      </c>
      <c r="G23" s="408">
        <f t="shared" si="5"/>
        <v>0</v>
      </c>
    </row>
    <row r="24" spans="1:7" x14ac:dyDescent="0.3">
      <c r="A24" s="300"/>
      <c r="B24" s="408"/>
      <c r="C24" s="408"/>
      <c r="D24" s="408"/>
      <c r="E24" s="408"/>
      <c r="F24" s="408"/>
      <c r="G24" s="408"/>
    </row>
    <row r="25" spans="1:7" x14ac:dyDescent="0.3">
      <c r="A25" s="298" t="s">
        <v>436</v>
      </c>
      <c r="B25" s="409">
        <f t="shared" ref="B25:G25" si="6">SUM(B20:B23)</f>
        <v>0</v>
      </c>
      <c r="C25" s="409">
        <f t="shared" si="6"/>
        <v>0</v>
      </c>
      <c r="D25" s="409">
        <f t="shared" si="6"/>
        <v>0</v>
      </c>
      <c r="E25" s="409">
        <f t="shared" si="6"/>
        <v>0</v>
      </c>
      <c r="F25" s="409">
        <f t="shared" si="6"/>
        <v>0</v>
      </c>
      <c r="G25" s="409">
        <f t="shared" si="6"/>
        <v>0</v>
      </c>
    </row>
    <row r="28" spans="1:7" ht="59.4" customHeight="1" x14ac:dyDescent="0.3">
      <c r="A28" s="485" t="s">
        <v>685</v>
      </c>
      <c r="B28" s="486"/>
      <c r="C28" s="486"/>
      <c r="D28" s="486"/>
      <c r="E28" s="486"/>
      <c r="F28" s="486"/>
      <c r="G28" s="487"/>
    </row>
    <row r="29" spans="1:7" x14ac:dyDescent="0.3">
      <c r="A29" s="288"/>
      <c r="B29" s="289"/>
      <c r="C29" s="290"/>
      <c r="D29" s="291" t="s">
        <v>430</v>
      </c>
      <c r="E29" s="290"/>
      <c r="F29" s="292"/>
      <c r="G29" s="480" t="s">
        <v>431</v>
      </c>
    </row>
    <row r="30" spans="1:7" ht="20.399999999999999" x14ac:dyDescent="0.3">
      <c r="A30" s="293" t="s">
        <v>100</v>
      </c>
      <c r="B30" s="294" t="s">
        <v>343</v>
      </c>
      <c r="C30" s="294" t="s">
        <v>432</v>
      </c>
      <c r="D30" s="294" t="s">
        <v>405</v>
      </c>
      <c r="E30" s="294" t="s">
        <v>336</v>
      </c>
      <c r="F30" s="294" t="s">
        <v>349</v>
      </c>
      <c r="G30" s="481"/>
    </row>
    <row r="31" spans="1:7" x14ac:dyDescent="0.3">
      <c r="A31" s="299"/>
      <c r="B31" s="410"/>
      <c r="C31" s="410"/>
      <c r="D31" s="410"/>
      <c r="E31" s="410"/>
      <c r="F31" s="410"/>
      <c r="G31" s="410"/>
    </row>
    <row r="32" spans="1:7" ht="28.8" x14ac:dyDescent="0.3">
      <c r="A32" s="301" t="s">
        <v>441</v>
      </c>
      <c r="B32" s="408">
        <v>0</v>
      </c>
      <c r="C32" s="408">
        <v>0</v>
      </c>
      <c r="D32" s="408">
        <f t="shared" ref="D32:D44" si="7">B32+C32</f>
        <v>0</v>
      </c>
      <c r="E32" s="408">
        <v>0</v>
      </c>
      <c r="F32" s="408">
        <v>0</v>
      </c>
      <c r="G32" s="408">
        <f t="shared" ref="G32:G44" si="8">D32-E32</f>
        <v>0</v>
      </c>
    </row>
    <row r="33" spans="1:7" x14ac:dyDescent="0.3">
      <c r="A33" s="301"/>
      <c r="B33" s="408"/>
      <c r="C33" s="408"/>
      <c r="D33" s="408"/>
      <c r="E33" s="408"/>
      <c r="F33" s="408"/>
      <c r="G33" s="408"/>
    </row>
    <row r="34" spans="1:7" x14ac:dyDescent="0.3">
      <c r="A34" s="301" t="s">
        <v>442</v>
      </c>
      <c r="B34" s="408">
        <v>0</v>
      </c>
      <c r="C34" s="408">
        <v>0</v>
      </c>
      <c r="D34" s="408">
        <f t="shared" si="7"/>
        <v>0</v>
      </c>
      <c r="E34" s="408">
        <v>0</v>
      </c>
      <c r="F34" s="408">
        <v>0</v>
      </c>
      <c r="G34" s="408">
        <f t="shared" si="8"/>
        <v>0</v>
      </c>
    </row>
    <row r="35" spans="1:7" x14ac:dyDescent="0.3">
      <c r="A35" s="301"/>
      <c r="B35" s="408"/>
      <c r="C35" s="408"/>
      <c r="D35" s="408"/>
      <c r="E35" s="408"/>
      <c r="F35" s="408"/>
      <c r="G35" s="408"/>
    </row>
    <row r="36" spans="1:7" ht="28.8" x14ac:dyDescent="0.3">
      <c r="A36" s="301" t="s">
        <v>443</v>
      </c>
      <c r="B36" s="408">
        <v>0</v>
      </c>
      <c r="C36" s="408">
        <v>0</v>
      </c>
      <c r="D36" s="408">
        <f t="shared" si="7"/>
        <v>0</v>
      </c>
      <c r="E36" s="408">
        <v>0</v>
      </c>
      <c r="F36" s="408">
        <v>0</v>
      </c>
      <c r="G36" s="408">
        <f t="shared" si="8"/>
        <v>0</v>
      </c>
    </row>
    <row r="37" spans="1:7" x14ac:dyDescent="0.3">
      <c r="A37" s="301"/>
      <c r="B37" s="408"/>
      <c r="C37" s="408"/>
      <c r="D37" s="408"/>
      <c r="E37" s="408"/>
      <c r="F37" s="408"/>
      <c r="G37" s="408"/>
    </row>
    <row r="38" spans="1:7" ht="28.8" x14ac:dyDescent="0.3">
      <c r="A38" s="301" t="s">
        <v>444</v>
      </c>
      <c r="B38" s="408">
        <v>0</v>
      </c>
      <c r="C38" s="408">
        <v>0</v>
      </c>
      <c r="D38" s="408">
        <f t="shared" si="7"/>
        <v>0</v>
      </c>
      <c r="E38" s="408">
        <v>0</v>
      </c>
      <c r="F38" s="408">
        <v>0</v>
      </c>
      <c r="G38" s="408">
        <f t="shared" si="8"/>
        <v>0</v>
      </c>
    </row>
    <row r="39" spans="1:7" x14ac:dyDescent="0.3">
      <c r="A39" s="301"/>
      <c r="B39" s="408"/>
      <c r="C39" s="408"/>
      <c r="D39" s="408"/>
      <c r="E39" s="408"/>
      <c r="F39" s="408"/>
      <c r="G39" s="408"/>
    </row>
    <row r="40" spans="1:7" ht="28.8" x14ac:dyDescent="0.3">
      <c r="A40" s="301" t="s">
        <v>445</v>
      </c>
      <c r="B40" s="408">
        <v>0</v>
      </c>
      <c r="C40" s="408">
        <v>0</v>
      </c>
      <c r="D40" s="408">
        <f t="shared" si="7"/>
        <v>0</v>
      </c>
      <c r="E40" s="408">
        <v>0</v>
      </c>
      <c r="F40" s="408">
        <v>0</v>
      </c>
      <c r="G40" s="408">
        <f t="shared" si="8"/>
        <v>0</v>
      </c>
    </row>
    <row r="41" spans="1:7" x14ac:dyDescent="0.3">
      <c r="A41" s="301"/>
      <c r="B41" s="408"/>
      <c r="C41" s="408"/>
      <c r="D41" s="408"/>
      <c r="E41" s="408"/>
      <c r="F41" s="408"/>
      <c r="G41" s="408"/>
    </row>
    <row r="42" spans="1:7" ht="28.8" x14ac:dyDescent="0.3">
      <c r="A42" s="301" t="s">
        <v>446</v>
      </c>
      <c r="B42" s="408">
        <v>0</v>
      </c>
      <c r="C42" s="408">
        <v>0</v>
      </c>
      <c r="D42" s="408">
        <f t="shared" ref="D42" si="9">B42+C42</f>
        <v>0</v>
      </c>
      <c r="E42" s="408">
        <v>0</v>
      </c>
      <c r="F42" s="408">
        <v>0</v>
      </c>
      <c r="G42" s="408">
        <f t="shared" ref="G42" si="10">D42-E42</f>
        <v>0</v>
      </c>
    </row>
    <row r="43" spans="1:7" x14ac:dyDescent="0.3">
      <c r="A43" s="301"/>
      <c r="B43" s="408"/>
      <c r="C43" s="408"/>
      <c r="D43" s="408"/>
      <c r="E43" s="408"/>
      <c r="F43" s="408"/>
      <c r="G43" s="408"/>
    </row>
    <row r="44" spans="1:7" x14ac:dyDescent="0.3">
      <c r="A44" s="301" t="s">
        <v>447</v>
      </c>
      <c r="B44" s="408">
        <v>0</v>
      </c>
      <c r="C44" s="408">
        <v>0</v>
      </c>
      <c r="D44" s="408">
        <f t="shared" si="7"/>
        <v>0</v>
      </c>
      <c r="E44" s="408">
        <v>0</v>
      </c>
      <c r="F44" s="408">
        <v>0</v>
      </c>
      <c r="G44" s="408">
        <f t="shared" si="8"/>
        <v>0</v>
      </c>
    </row>
    <row r="45" spans="1:7" x14ac:dyDescent="0.3">
      <c r="A45" s="301"/>
      <c r="B45" s="408"/>
      <c r="C45" s="408"/>
      <c r="D45" s="408"/>
      <c r="E45" s="408"/>
      <c r="F45" s="408"/>
      <c r="G45" s="408"/>
    </row>
    <row r="46" spans="1:7" x14ac:dyDescent="0.3">
      <c r="A46" s="301" t="s">
        <v>448</v>
      </c>
      <c r="B46" s="408">
        <v>8694503</v>
      </c>
      <c r="C46" s="408">
        <v>250000</v>
      </c>
      <c r="D46" s="408">
        <f t="shared" ref="D46" si="11">B46+C46</f>
        <v>8944503</v>
      </c>
      <c r="E46" s="408">
        <v>3458613.02</v>
      </c>
      <c r="F46" s="408">
        <v>3458613.02</v>
      </c>
      <c r="G46" s="408">
        <f t="shared" ref="G46" si="12">D46-E46</f>
        <v>5485889.9800000004</v>
      </c>
    </row>
    <row r="47" spans="1:7" x14ac:dyDescent="0.3">
      <c r="A47" s="301"/>
      <c r="B47" s="408"/>
      <c r="C47" s="408"/>
      <c r="D47" s="408"/>
      <c r="E47" s="408"/>
      <c r="F47" s="408"/>
      <c r="G47" s="408"/>
    </row>
    <row r="48" spans="1:7" x14ac:dyDescent="0.3">
      <c r="A48" s="298" t="s">
        <v>436</v>
      </c>
      <c r="B48" s="409">
        <f t="shared" ref="B48:G48" si="13">SUM(B32:B46)</f>
        <v>8694503</v>
      </c>
      <c r="C48" s="409">
        <f t="shared" si="13"/>
        <v>250000</v>
      </c>
      <c r="D48" s="409">
        <f t="shared" si="13"/>
        <v>8944503</v>
      </c>
      <c r="E48" s="409">
        <f t="shared" si="13"/>
        <v>3458613.02</v>
      </c>
      <c r="F48" s="409">
        <f t="shared" si="13"/>
        <v>3458613.02</v>
      </c>
      <c r="G48" s="409">
        <f t="shared" si="13"/>
        <v>5485889.9800000004</v>
      </c>
    </row>
    <row r="50" spans="1:1" x14ac:dyDescent="0.3">
      <c r="A50" s="287" t="s">
        <v>449</v>
      </c>
    </row>
  </sheetData>
  <sheetProtection formatCells="0" formatColumns="0" formatRows="0" insertRows="0" deleteRows="0" autoFilter="0"/>
  <mergeCells count="6">
    <mergeCell ref="G29:G30"/>
    <mergeCell ref="A1:G1"/>
    <mergeCell ref="G2:G3"/>
    <mergeCell ref="A16:G16"/>
    <mergeCell ref="G17:G18"/>
    <mergeCell ref="A28:G28"/>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5"/>
  <sheetViews>
    <sheetView showGridLines="0" zoomScale="76" zoomScaleNormal="100" workbookViewId="0">
      <selection activeCell="B4" sqref="B4:G15"/>
    </sheetView>
  </sheetViews>
  <sheetFormatPr baseColWidth="10" defaultColWidth="9.33203125" defaultRowHeight="14.4" x14ac:dyDescent="0.3"/>
  <cols>
    <col min="1" max="1" width="37.109375" style="287" customWidth="1"/>
    <col min="2" max="7" width="14.21875" style="287" customWidth="1"/>
    <col min="8" max="16384" width="9.33203125" style="287"/>
  </cols>
  <sheetData>
    <row r="1" spans="1:7" ht="64.95" customHeight="1" x14ac:dyDescent="0.3">
      <c r="A1" s="485" t="s">
        <v>683</v>
      </c>
      <c r="B1" s="486"/>
      <c r="C1" s="486"/>
      <c r="D1" s="486"/>
      <c r="E1" s="486"/>
      <c r="F1" s="486"/>
      <c r="G1" s="487"/>
    </row>
    <row r="2" spans="1:7" x14ac:dyDescent="0.3">
      <c r="A2" s="288"/>
      <c r="B2" s="289"/>
      <c r="C2" s="290"/>
      <c r="D2" s="291" t="s">
        <v>430</v>
      </c>
      <c r="E2" s="290"/>
      <c r="F2" s="292"/>
      <c r="G2" s="480" t="s">
        <v>431</v>
      </c>
    </row>
    <row r="3" spans="1:7" ht="24.9" customHeight="1" x14ac:dyDescent="0.3">
      <c r="A3" s="293" t="s">
        <v>100</v>
      </c>
      <c r="B3" s="294" t="s">
        <v>343</v>
      </c>
      <c r="C3" s="294" t="s">
        <v>432</v>
      </c>
      <c r="D3" s="294" t="s">
        <v>405</v>
      </c>
      <c r="E3" s="294" t="s">
        <v>336</v>
      </c>
      <c r="F3" s="294" t="s">
        <v>349</v>
      </c>
      <c r="G3" s="481"/>
    </row>
    <row r="4" spans="1:7" x14ac:dyDescent="0.3">
      <c r="A4" s="299"/>
      <c r="B4" s="410"/>
      <c r="C4" s="410"/>
      <c r="D4" s="410"/>
      <c r="E4" s="410"/>
      <c r="F4" s="410"/>
      <c r="G4" s="410"/>
    </row>
    <row r="5" spans="1:7" x14ac:dyDescent="0.3">
      <c r="A5" s="302" t="s">
        <v>450</v>
      </c>
      <c r="B5" s="408">
        <v>8504503</v>
      </c>
      <c r="C5" s="408">
        <v>0</v>
      </c>
      <c r="D5" s="408">
        <f>B5+C5</f>
        <v>8504503</v>
      </c>
      <c r="E5" s="408">
        <v>3200114.02</v>
      </c>
      <c r="F5" s="408">
        <v>3200114.02</v>
      </c>
      <c r="G5" s="408">
        <f>D5-E5</f>
        <v>5304388.9800000004</v>
      </c>
    </row>
    <row r="6" spans="1:7" x14ac:dyDescent="0.3">
      <c r="A6" s="302"/>
      <c r="B6" s="408"/>
      <c r="C6" s="408"/>
      <c r="D6" s="408"/>
      <c r="E6" s="408"/>
      <c r="F6" s="408"/>
      <c r="G6" s="408"/>
    </row>
    <row r="7" spans="1:7" ht="10.050000000000001" customHeight="1" x14ac:dyDescent="0.3">
      <c r="A7" s="302" t="s">
        <v>451</v>
      </c>
      <c r="B7" s="408">
        <v>190000</v>
      </c>
      <c r="C7" s="408">
        <v>250000</v>
      </c>
      <c r="D7" s="408">
        <f>B7+C7</f>
        <v>440000</v>
      </c>
      <c r="E7" s="408">
        <v>258499</v>
      </c>
      <c r="F7" s="408">
        <v>258499</v>
      </c>
      <c r="G7" s="408">
        <f>D7-E7</f>
        <v>181501</v>
      </c>
    </row>
    <row r="8" spans="1:7" x14ac:dyDescent="0.3">
      <c r="A8" s="302"/>
      <c r="B8" s="408"/>
      <c r="C8" s="408"/>
      <c r="D8" s="408"/>
      <c r="E8" s="408"/>
      <c r="F8" s="408"/>
      <c r="G8" s="408"/>
    </row>
    <row r="9" spans="1:7" ht="25.05" customHeight="1" x14ac:dyDescent="0.3">
      <c r="A9" s="302" t="s">
        <v>452</v>
      </c>
      <c r="B9" s="408">
        <v>0</v>
      </c>
      <c r="C9" s="408">
        <v>0</v>
      </c>
      <c r="D9" s="408">
        <f>B9+C9</f>
        <v>0</v>
      </c>
      <c r="E9" s="408">
        <v>0</v>
      </c>
      <c r="F9" s="408">
        <v>0</v>
      </c>
      <c r="G9" s="408">
        <f>D9-E9</f>
        <v>0</v>
      </c>
    </row>
    <row r="10" spans="1:7" x14ac:dyDescent="0.3">
      <c r="A10" s="302"/>
      <c r="B10" s="408"/>
      <c r="C10" s="408"/>
      <c r="D10" s="408"/>
      <c r="E10" s="408"/>
      <c r="F10" s="408"/>
      <c r="G10" s="408"/>
    </row>
    <row r="11" spans="1:7" ht="10.050000000000001" customHeight="1" x14ac:dyDescent="0.3">
      <c r="A11" s="302" t="s">
        <v>131</v>
      </c>
      <c r="B11" s="408">
        <v>0</v>
      </c>
      <c r="C11" s="408">
        <v>0</v>
      </c>
      <c r="D11" s="408">
        <f>B11+C11</f>
        <v>0</v>
      </c>
      <c r="E11" s="408">
        <v>0</v>
      </c>
      <c r="F11" s="408">
        <v>0</v>
      </c>
      <c r="G11" s="408">
        <f>D11-E11</f>
        <v>0</v>
      </c>
    </row>
    <row r="12" spans="1:7" x14ac:dyDescent="0.3">
      <c r="A12" s="302"/>
      <c r="B12" s="408"/>
      <c r="C12" s="408"/>
      <c r="D12" s="408"/>
      <c r="E12" s="408"/>
      <c r="F12" s="408"/>
      <c r="G12" s="408"/>
    </row>
    <row r="13" spans="1:7" x14ac:dyDescent="0.3">
      <c r="A13" s="303" t="s">
        <v>137</v>
      </c>
      <c r="B13" s="408">
        <v>0</v>
      </c>
      <c r="C13" s="408">
        <v>0</v>
      </c>
      <c r="D13" s="408">
        <f>B13+C13</f>
        <v>0</v>
      </c>
      <c r="E13" s="408">
        <v>0</v>
      </c>
      <c r="F13" s="408">
        <v>0</v>
      </c>
      <c r="G13" s="408">
        <f>D13-E13</f>
        <v>0</v>
      </c>
    </row>
    <row r="14" spans="1:7" x14ac:dyDescent="0.3">
      <c r="A14" s="304"/>
      <c r="B14" s="411"/>
      <c r="C14" s="411"/>
      <c r="D14" s="411"/>
      <c r="E14" s="411"/>
      <c r="F14" s="411"/>
      <c r="G14" s="411"/>
    </row>
    <row r="15" spans="1:7" x14ac:dyDescent="0.3">
      <c r="A15" s="305" t="s">
        <v>436</v>
      </c>
      <c r="B15" s="412">
        <f t="shared" ref="B15:G15" si="0">SUM(B5+B7+B9+B11+B13)</f>
        <v>8694503</v>
      </c>
      <c r="C15" s="412">
        <f t="shared" si="0"/>
        <v>250000</v>
      </c>
      <c r="D15" s="412">
        <f t="shared" si="0"/>
        <v>8944503</v>
      </c>
      <c r="E15" s="412">
        <f t="shared" si="0"/>
        <v>3458613.02</v>
      </c>
      <c r="F15" s="412">
        <f t="shared" si="0"/>
        <v>3458613.02</v>
      </c>
      <c r="G15" s="412">
        <f t="shared" si="0"/>
        <v>5485889.9800000004</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78"/>
  <sheetViews>
    <sheetView showGridLines="0" zoomScale="64" workbookViewId="0">
      <selection activeCell="B4" sqref="B4:G76"/>
    </sheetView>
  </sheetViews>
  <sheetFormatPr baseColWidth="10" defaultColWidth="9.33203125" defaultRowHeight="14.4" x14ac:dyDescent="0.3"/>
  <cols>
    <col min="1" max="1" width="48.88671875" style="287" customWidth="1"/>
    <col min="2" max="2" width="14.21875" style="287" customWidth="1"/>
    <col min="3" max="3" width="15.44140625" style="287" customWidth="1"/>
    <col min="4" max="7" width="14.21875" style="287" customWidth="1"/>
    <col min="8" max="16384" width="9.33203125" style="287"/>
  </cols>
  <sheetData>
    <row r="1" spans="1:8" ht="60.6" customHeight="1" x14ac:dyDescent="0.3">
      <c r="A1" s="486" t="s">
        <v>682</v>
      </c>
      <c r="B1" s="486"/>
      <c r="C1" s="486"/>
      <c r="D1" s="486"/>
      <c r="E1" s="486"/>
      <c r="F1" s="486"/>
      <c r="G1" s="487"/>
    </row>
    <row r="2" spans="1:8" x14ac:dyDescent="0.3">
      <c r="A2" s="288"/>
      <c r="B2" s="289"/>
      <c r="C2" s="290"/>
      <c r="D2" s="291" t="s">
        <v>430</v>
      </c>
      <c r="E2" s="290"/>
      <c r="F2" s="292"/>
      <c r="G2" s="480" t="s">
        <v>431</v>
      </c>
    </row>
    <row r="3" spans="1:8" ht="24.9" customHeight="1" x14ac:dyDescent="0.3">
      <c r="A3" s="293" t="s">
        <v>100</v>
      </c>
      <c r="B3" s="294" t="s">
        <v>343</v>
      </c>
      <c r="C3" s="294" t="s">
        <v>432</v>
      </c>
      <c r="D3" s="294" t="s">
        <v>405</v>
      </c>
      <c r="E3" s="294" t="s">
        <v>336</v>
      </c>
      <c r="F3" s="294" t="s">
        <v>349</v>
      </c>
      <c r="G3" s="481"/>
    </row>
    <row r="4" spans="1:8" x14ac:dyDescent="0.3">
      <c r="A4" s="306" t="s">
        <v>123</v>
      </c>
      <c r="B4" s="413">
        <f>SUM(B5:B11)</f>
        <v>5896995.2200000007</v>
      </c>
      <c r="C4" s="413">
        <f>SUM(C5:C11)</f>
        <v>0</v>
      </c>
      <c r="D4" s="413">
        <f>B4+C4</f>
        <v>5896995.2200000007</v>
      </c>
      <c r="E4" s="413">
        <f>SUM(E5:E11)</f>
        <v>2412677.1800000002</v>
      </c>
      <c r="F4" s="413">
        <f>SUM(F5:F11)</f>
        <v>2412677.1800000002</v>
      </c>
      <c r="G4" s="413">
        <f>D4-E4</f>
        <v>3484318.0400000005</v>
      </c>
    </row>
    <row r="5" spans="1:8" x14ac:dyDescent="0.3">
      <c r="A5" s="307" t="s">
        <v>453</v>
      </c>
      <c r="B5" s="408">
        <v>4791477.49</v>
      </c>
      <c r="C5" s="408">
        <v>0</v>
      </c>
      <c r="D5" s="408">
        <f t="shared" ref="D5:D68" si="0">B5+C5</f>
        <v>4791477.49</v>
      </c>
      <c r="E5" s="408">
        <v>2349677.1800000002</v>
      </c>
      <c r="F5" s="408">
        <v>2349677.1800000002</v>
      </c>
      <c r="G5" s="408">
        <f t="shared" ref="G5:G68" si="1">D5-E5</f>
        <v>2441800.31</v>
      </c>
      <c r="H5" s="308">
        <v>1100</v>
      </c>
    </row>
    <row r="6" spans="1:8" x14ac:dyDescent="0.3">
      <c r="A6" s="307" t="s">
        <v>454</v>
      </c>
      <c r="B6" s="408">
        <v>166000</v>
      </c>
      <c r="C6" s="408">
        <v>0</v>
      </c>
      <c r="D6" s="408">
        <f t="shared" si="0"/>
        <v>166000</v>
      </c>
      <c r="E6" s="408">
        <v>63000</v>
      </c>
      <c r="F6" s="408">
        <v>63000</v>
      </c>
      <c r="G6" s="408">
        <f t="shared" si="1"/>
        <v>103000</v>
      </c>
      <c r="H6" s="308">
        <v>1200</v>
      </c>
    </row>
    <row r="7" spans="1:8" x14ac:dyDescent="0.3">
      <c r="A7" s="307" t="s">
        <v>455</v>
      </c>
      <c r="B7" s="408">
        <v>796642.65</v>
      </c>
      <c r="C7" s="408">
        <v>0</v>
      </c>
      <c r="D7" s="408">
        <f t="shared" si="0"/>
        <v>796642.65</v>
      </c>
      <c r="E7" s="408">
        <v>0</v>
      </c>
      <c r="F7" s="408">
        <v>0</v>
      </c>
      <c r="G7" s="408">
        <f t="shared" si="1"/>
        <v>796642.65</v>
      </c>
      <c r="H7" s="308">
        <v>1300</v>
      </c>
    </row>
    <row r="8" spans="1:8" x14ac:dyDescent="0.3">
      <c r="A8" s="307" t="s">
        <v>456</v>
      </c>
      <c r="B8" s="408">
        <v>0</v>
      </c>
      <c r="C8" s="408">
        <v>0</v>
      </c>
      <c r="D8" s="408">
        <f t="shared" si="0"/>
        <v>0</v>
      </c>
      <c r="E8" s="408">
        <v>0</v>
      </c>
      <c r="F8" s="408">
        <v>0</v>
      </c>
      <c r="G8" s="408">
        <f t="shared" si="1"/>
        <v>0</v>
      </c>
      <c r="H8" s="308">
        <v>1400</v>
      </c>
    </row>
    <row r="9" spans="1:8" x14ac:dyDescent="0.3">
      <c r="A9" s="307" t="s">
        <v>457</v>
      </c>
      <c r="B9" s="408">
        <v>142875.07999999999</v>
      </c>
      <c r="C9" s="408">
        <v>0</v>
      </c>
      <c r="D9" s="408">
        <f t="shared" si="0"/>
        <v>142875.07999999999</v>
      </c>
      <c r="E9" s="408">
        <v>0</v>
      </c>
      <c r="F9" s="408">
        <v>0</v>
      </c>
      <c r="G9" s="408">
        <f t="shared" si="1"/>
        <v>142875.07999999999</v>
      </c>
      <c r="H9" s="308">
        <v>1500</v>
      </c>
    </row>
    <row r="10" spans="1:8" x14ac:dyDescent="0.3">
      <c r="A10" s="307" t="s">
        <v>458</v>
      </c>
      <c r="B10" s="408">
        <v>0</v>
      </c>
      <c r="C10" s="408">
        <v>0</v>
      </c>
      <c r="D10" s="408">
        <f t="shared" si="0"/>
        <v>0</v>
      </c>
      <c r="E10" s="408">
        <v>0</v>
      </c>
      <c r="F10" s="408">
        <v>0</v>
      </c>
      <c r="G10" s="408">
        <f t="shared" si="1"/>
        <v>0</v>
      </c>
      <c r="H10" s="308">
        <v>1600</v>
      </c>
    </row>
    <row r="11" spans="1:8" x14ac:dyDescent="0.3">
      <c r="A11" s="307" t="s">
        <v>459</v>
      </c>
      <c r="B11" s="408">
        <v>0</v>
      </c>
      <c r="C11" s="408">
        <v>0</v>
      </c>
      <c r="D11" s="408">
        <f t="shared" si="0"/>
        <v>0</v>
      </c>
      <c r="E11" s="408">
        <v>0</v>
      </c>
      <c r="F11" s="408">
        <v>0</v>
      </c>
      <c r="G11" s="408">
        <f t="shared" si="1"/>
        <v>0</v>
      </c>
      <c r="H11" s="308">
        <v>1700</v>
      </c>
    </row>
    <row r="12" spans="1:8" x14ac:dyDescent="0.3">
      <c r="A12" s="306" t="s">
        <v>124</v>
      </c>
      <c r="B12" s="414">
        <f>SUM(B13:B21)</f>
        <v>884049.85</v>
      </c>
      <c r="C12" s="414">
        <f>SUM(C13:C21)</f>
        <v>30000</v>
      </c>
      <c r="D12" s="414">
        <f t="shared" si="0"/>
        <v>914049.85</v>
      </c>
      <c r="E12" s="414">
        <f>SUM(E13:E21)</f>
        <v>219479.24000000002</v>
      </c>
      <c r="F12" s="414">
        <f>SUM(F13:F21)</f>
        <v>219479.24000000002</v>
      </c>
      <c r="G12" s="414">
        <f t="shared" si="1"/>
        <v>694570.61</v>
      </c>
      <c r="H12" s="309">
        <v>0</v>
      </c>
    </row>
    <row r="13" spans="1:8" x14ac:dyDescent="0.3">
      <c r="A13" s="307" t="s">
        <v>460</v>
      </c>
      <c r="B13" s="408">
        <v>264049.84999999998</v>
      </c>
      <c r="C13" s="408">
        <v>0</v>
      </c>
      <c r="D13" s="408">
        <f t="shared" si="0"/>
        <v>264049.84999999998</v>
      </c>
      <c r="E13" s="408">
        <v>49068.44</v>
      </c>
      <c r="F13" s="408">
        <v>49068.44</v>
      </c>
      <c r="G13" s="408">
        <f t="shared" si="1"/>
        <v>214981.40999999997</v>
      </c>
      <c r="H13" s="308">
        <v>2100</v>
      </c>
    </row>
    <row r="14" spans="1:8" x14ac:dyDescent="0.3">
      <c r="A14" s="307" t="s">
        <v>461</v>
      </c>
      <c r="B14" s="408">
        <v>45000</v>
      </c>
      <c r="C14" s="408">
        <v>0</v>
      </c>
      <c r="D14" s="408">
        <f t="shared" si="0"/>
        <v>45000</v>
      </c>
      <c r="E14" s="408">
        <v>10983.62</v>
      </c>
      <c r="F14" s="408">
        <v>10983.62</v>
      </c>
      <c r="G14" s="408">
        <f t="shared" si="1"/>
        <v>34016.379999999997</v>
      </c>
      <c r="H14" s="308">
        <v>2200</v>
      </c>
    </row>
    <row r="15" spans="1:8" x14ac:dyDescent="0.3">
      <c r="A15" s="307" t="s">
        <v>462</v>
      </c>
      <c r="B15" s="408">
        <v>0</v>
      </c>
      <c r="C15" s="408">
        <v>0</v>
      </c>
      <c r="D15" s="408">
        <f t="shared" si="0"/>
        <v>0</v>
      </c>
      <c r="E15" s="408">
        <v>0</v>
      </c>
      <c r="F15" s="408">
        <v>0</v>
      </c>
      <c r="G15" s="408">
        <f t="shared" si="1"/>
        <v>0</v>
      </c>
      <c r="H15" s="308">
        <v>2300</v>
      </c>
    </row>
    <row r="16" spans="1:8" x14ac:dyDescent="0.3">
      <c r="A16" s="307" t="s">
        <v>463</v>
      </c>
      <c r="B16" s="408">
        <v>40000</v>
      </c>
      <c r="C16" s="408">
        <v>0</v>
      </c>
      <c r="D16" s="408">
        <f t="shared" si="0"/>
        <v>40000</v>
      </c>
      <c r="E16" s="408">
        <v>10663.84</v>
      </c>
      <c r="F16" s="408">
        <v>10663.84</v>
      </c>
      <c r="G16" s="408">
        <f t="shared" si="1"/>
        <v>29336.16</v>
      </c>
      <c r="H16" s="308">
        <v>2400</v>
      </c>
    </row>
    <row r="17" spans="1:8" x14ac:dyDescent="0.3">
      <c r="A17" s="307" t="s">
        <v>464</v>
      </c>
      <c r="B17" s="408">
        <v>100000</v>
      </c>
      <c r="C17" s="408">
        <v>0</v>
      </c>
      <c r="D17" s="408">
        <f t="shared" si="0"/>
        <v>100000</v>
      </c>
      <c r="E17" s="408">
        <v>2757</v>
      </c>
      <c r="F17" s="408">
        <v>2757</v>
      </c>
      <c r="G17" s="408">
        <f t="shared" si="1"/>
        <v>97243</v>
      </c>
      <c r="H17" s="308">
        <v>2500</v>
      </c>
    </row>
    <row r="18" spans="1:8" x14ac:dyDescent="0.3">
      <c r="A18" s="307" t="s">
        <v>465</v>
      </c>
      <c r="B18" s="408">
        <v>300000</v>
      </c>
      <c r="C18" s="408">
        <v>0</v>
      </c>
      <c r="D18" s="408">
        <f t="shared" si="0"/>
        <v>300000</v>
      </c>
      <c r="E18" s="408">
        <v>54900</v>
      </c>
      <c r="F18" s="408">
        <v>54900</v>
      </c>
      <c r="G18" s="408">
        <f t="shared" si="1"/>
        <v>245100</v>
      </c>
      <c r="H18" s="308">
        <v>2600</v>
      </c>
    </row>
    <row r="19" spans="1:8" x14ac:dyDescent="0.3">
      <c r="A19" s="307" t="s">
        <v>466</v>
      </c>
      <c r="B19" s="408">
        <v>45000</v>
      </c>
      <c r="C19" s="408">
        <v>0</v>
      </c>
      <c r="D19" s="408">
        <f t="shared" si="0"/>
        <v>45000</v>
      </c>
      <c r="E19" s="408">
        <v>10440</v>
      </c>
      <c r="F19" s="408">
        <v>10440</v>
      </c>
      <c r="G19" s="408">
        <f t="shared" si="1"/>
        <v>34560</v>
      </c>
      <c r="H19" s="308">
        <v>2700</v>
      </c>
    </row>
    <row r="20" spans="1:8" x14ac:dyDescent="0.3">
      <c r="A20" s="307" t="s">
        <v>467</v>
      </c>
      <c r="B20" s="408">
        <v>0</v>
      </c>
      <c r="C20" s="408">
        <v>0</v>
      </c>
      <c r="D20" s="408">
        <f t="shared" si="0"/>
        <v>0</v>
      </c>
      <c r="E20" s="408">
        <v>0</v>
      </c>
      <c r="F20" s="408">
        <v>0</v>
      </c>
      <c r="G20" s="408">
        <f t="shared" si="1"/>
        <v>0</v>
      </c>
      <c r="H20" s="308">
        <v>2800</v>
      </c>
    </row>
    <row r="21" spans="1:8" x14ac:dyDescent="0.3">
      <c r="A21" s="307" t="s">
        <v>468</v>
      </c>
      <c r="B21" s="408">
        <v>90000</v>
      </c>
      <c r="C21" s="408">
        <v>30000</v>
      </c>
      <c r="D21" s="408">
        <f t="shared" si="0"/>
        <v>120000</v>
      </c>
      <c r="E21" s="408">
        <v>80666.34</v>
      </c>
      <c r="F21" s="408">
        <v>80666.34</v>
      </c>
      <c r="G21" s="408">
        <f t="shared" si="1"/>
        <v>39333.660000000003</v>
      </c>
      <c r="H21" s="308">
        <v>2900</v>
      </c>
    </row>
    <row r="22" spans="1:8" x14ac:dyDescent="0.3">
      <c r="A22" s="306" t="s">
        <v>125</v>
      </c>
      <c r="B22" s="414">
        <f>SUM(B23:B31)</f>
        <v>945623.6</v>
      </c>
      <c r="C22" s="414">
        <f>SUM(C23:C31)</f>
        <v>7805.2400000000016</v>
      </c>
      <c r="D22" s="414">
        <f t="shared" si="0"/>
        <v>953428.84</v>
      </c>
      <c r="E22" s="414">
        <f>SUM(E23:E31)</f>
        <v>421109.35</v>
      </c>
      <c r="F22" s="414">
        <f>SUM(F23:F31)</f>
        <v>421109.35</v>
      </c>
      <c r="G22" s="414">
        <f t="shared" si="1"/>
        <v>532319.49</v>
      </c>
      <c r="H22" s="309">
        <v>0</v>
      </c>
    </row>
    <row r="23" spans="1:8" x14ac:dyDescent="0.3">
      <c r="A23" s="307" t="s">
        <v>469</v>
      </c>
      <c r="B23" s="408">
        <v>110000</v>
      </c>
      <c r="C23" s="408">
        <v>-30000</v>
      </c>
      <c r="D23" s="408">
        <f t="shared" si="0"/>
        <v>80000</v>
      </c>
      <c r="E23" s="408">
        <v>21675</v>
      </c>
      <c r="F23" s="408">
        <v>21675</v>
      </c>
      <c r="G23" s="408">
        <f t="shared" si="1"/>
        <v>58325</v>
      </c>
      <c r="H23" s="308">
        <v>3100</v>
      </c>
    </row>
    <row r="24" spans="1:8" x14ac:dyDescent="0.3">
      <c r="A24" s="307" t="s">
        <v>470</v>
      </c>
      <c r="B24" s="408">
        <v>46000</v>
      </c>
      <c r="C24" s="408">
        <v>0</v>
      </c>
      <c r="D24" s="408">
        <f t="shared" si="0"/>
        <v>46000</v>
      </c>
      <c r="E24" s="408">
        <v>11500</v>
      </c>
      <c r="F24" s="408">
        <v>11500</v>
      </c>
      <c r="G24" s="408">
        <f t="shared" si="1"/>
        <v>34500</v>
      </c>
      <c r="H24" s="308">
        <v>3200</v>
      </c>
    </row>
    <row r="25" spans="1:8" x14ac:dyDescent="0.3">
      <c r="A25" s="307" t="s">
        <v>471</v>
      </c>
      <c r="B25" s="408">
        <v>22000</v>
      </c>
      <c r="C25" s="408">
        <v>0</v>
      </c>
      <c r="D25" s="408">
        <f t="shared" si="0"/>
        <v>22000</v>
      </c>
      <c r="E25" s="408">
        <v>600</v>
      </c>
      <c r="F25" s="408">
        <v>600</v>
      </c>
      <c r="G25" s="408">
        <f t="shared" si="1"/>
        <v>21400</v>
      </c>
      <c r="H25" s="308">
        <v>3300</v>
      </c>
    </row>
    <row r="26" spans="1:8" x14ac:dyDescent="0.3">
      <c r="A26" s="307" t="s">
        <v>472</v>
      </c>
      <c r="B26" s="408">
        <v>68000</v>
      </c>
      <c r="C26" s="408">
        <v>0</v>
      </c>
      <c r="D26" s="408">
        <f t="shared" si="0"/>
        <v>68000</v>
      </c>
      <c r="E26" s="408">
        <v>2572.88</v>
      </c>
      <c r="F26" s="408">
        <v>2572.88</v>
      </c>
      <c r="G26" s="408">
        <f t="shared" si="1"/>
        <v>65427.12</v>
      </c>
      <c r="H26" s="308">
        <v>3400</v>
      </c>
    </row>
    <row r="27" spans="1:8" x14ac:dyDescent="0.3">
      <c r="A27" s="307" t="s">
        <v>473</v>
      </c>
      <c r="B27" s="408">
        <v>200000</v>
      </c>
      <c r="C27" s="408">
        <v>54600.83</v>
      </c>
      <c r="D27" s="408">
        <f t="shared" si="0"/>
        <v>254600.83000000002</v>
      </c>
      <c r="E27" s="408">
        <v>230989.97</v>
      </c>
      <c r="F27" s="408">
        <v>230989.97</v>
      </c>
      <c r="G27" s="408">
        <f t="shared" si="1"/>
        <v>23610.860000000015</v>
      </c>
      <c r="H27" s="308">
        <v>3500</v>
      </c>
    </row>
    <row r="28" spans="1:8" x14ac:dyDescent="0.3">
      <c r="A28" s="307" t="s">
        <v>474</v>
      </c>
      <c r="B28" s="408">
        <v>0</v>
      </c>
      <c r="C28" s="408">
        <v>0</v>
      </c>
      <c r="D28" s="408">
        <f t="shared" si="0"/>
        <v>0</v>
      </c>
      <c r="E28" s="408">
        <v>0</v>
      </c>
      <c r="F28" s="408">
        <v>0</v>
      </c>
      <c r="G28" s="408">
        <f t="shared" si="1"/>
        <v>0</v>
      </c>
      <c r="H28" s="308">
        <v>3600</v>
      </c>
    </row>
    <row r="29" spans="1:8" x14ac:dyDescent="0.3">
      <c r="A29" s="307" t="s">
        <v>475</v>
      </c>
      <c r="B29" s="408">
        <v>60000</v>
      </c>
      <c r="C29" s="408">
        <v>0</v>
      </c>
      <c r="D29" s="408">
        <f t="shared" si="0"/>
        <v>60000</v>
      </c>
      <c r="E29" s="408">
        <v>2930</v>
      </c>
      <c r="F29" s="408">
        <v>2930</v>
      </c>
      <c r="G29" s="408">
        <f t="shared" si="1"/>
        <v>57070</v>
      </c>
      <c r="H29" s="308">
        <v>3700</v>
      </c>
    </row>
    <row r="30" spans="1:8" x14ac:dyDescent="0.3">
      <c r="A30" s="307" t="s">
        <v>476</v>
      </c>
      <c r="B30" s="408">
        <v>250000</v>
      </c>
      <c r="C30" s="408">
        <v>-16795.59</v>
      </c>
      <c r="D30" s="408">
        <f t="shared" si="0"/>
        <v>233204.41</v>
      </c>
      <c r="E30" s="408">
        <v>66262.41</v>
      </c>
      <c r="F30" s="408">
        <v>66262.41</v>
      </c>
      <c r="G30" s="408">
        <f t="shared" si="1"/>
        <v>166942</v>
      </c>
      <c r="H30" s="308">
        <v>3800</v>
      </c>
    </row>
    <row r="31" spans="1:8" x14ac:dyDescent="0.3">
      <c r="A31" s="307" t="s">
        <v>477</v>
      </c>
      <c r="B31" s="408">
        <v>189623.6</v>
      </c>
      <c r="C31" s="408">
        <v>0</v>
      </c>
      <c r="D31" s="408">
        <f t="shared" si="0"/>
        <v>189623.6</v>
      </c>
      <c r="E31" s="408">
        <v>84579.09</v>
      </c>
      <c r="F31" s="408">
        <v>84579.09</v>
      </c>
      <c r="G31" s="408">
        <f t="shared" si="1"/>
        <v>105044.51000000001</v>
      </c>
      <c r="H31" s="308">
        <v>3900</v>
      </c>
    </row>
    <row r="32" spans="1:8" x14ac:dyDescent="0.3">
      <c r="A32" s="306" t="s">
        <v>126</v>
      </c>
      <c r="B32" s="414">
        <f>SUM(B33:B41)</f>
        <v>777834.33</v>
      </c>
      <c r="C32" s="414">
        <f>SUM(C33:C41)</f>
        <v>-37805.24</v>
      </c>
      <c r="D32" s="414">
        <f t="shared" si="0"/>
        <v>740029.09</v>
      </c>
      <c r="E32" s="414">
        <f>SUM(E33:E41)</f>
        <v>146848.25</v>
      </c>
      <c r="F32" s="414">
        <f>SUM(F33:F41)</f>
        <v>146848.25</v>
      </c>
      <c r="G32" s="414">
        <f t="shared" si="1"/>
        <v>593180.84</v>
      </c>
      <c r="H32" s="309">
        <v>0</v>
      </c>
    </row>
    <row r="33" spans="1:8" x14ac:dyDescent="0.3">
      <c r="A33" s="307" t="s">
        <v>127</v>
      </c>
      <c r="B33" s="408">
        <v>0</v>
      </c>
      <c r="C33" s="408">
        <v>0</v>
      </c>
      <c r="D33" s="408">
        <f t="shared" si="0"/>
        <v>0</v>
      </c>
      <c r="E33" s="408">
        <v>0</v>
      </c>
      <c r="F33" s="408">
        <v>0</v>
      </c>
      <c r="G33" s="408">
        <f t="shared" si="1"/>
        <v>0</v>
      </c>
      <c r="H33" s="308">
        <v>4100</v>
      </c>
    </row>
    <row r="34" spans="1:8" x14ac:dyDescent="0.3">
      <c r="A34" s="307" t="s">
        <v>128</v>
      </c>
      <c r="B34" s="408">
        <v>0</v>
      </c>
      <c r="C34" s="408">
        <v>0</v>
      </c>
      <c r="D34" s="408">
        <f t="shared" si="0"/>
        <v>0</v>
      </c>
      <c r="E34" s="408">
        <v>0</v>
      </c>
      <c r="F34" s="408">
        <v>0</v>
      </c>
      <c r="G34" s="408">
        <f t="shared" si="1"/>
        <v>0</v>
      </c>
      <c r="H34" s="308">
        <v>4200</v>
      </c>
    </row>
    <row r="35" spans="1:8" x14ac:dyDescent="0.3">
      <c r="A35" s="307" t="s">
        <v>129</v>
      </c>
      <c r="B35" s="408">
        <v>0</v>
      </c>
      <c r="C35" s="408">
        <v>0</v>
      </c>
      <c r="D35" s="408">
        <f t="shared" si="0"/>
        <v>0</v>
      </c>
      <c r="E35" s="408">
        <v>0</v>
      </c>
      <c r="F35" s="408">
        <v>0</v>
      </c>
      <c r="G35" s="408">
        <f t="shared" si="1"/>
        <v>0</v>
      </c>
      <c r="H35" s="308">
        <v>4300</v>
      </c>
    </row>
    <row r="36" spans="1:8" x14ac:dyDescent="0.3">
      <c r="A36" s="307" t="s">
        <v>130</v>
      </c>
      <c r="B36" s="408">
        <v>777834.33</v>
      </c>
      <c r="C36" s="408">
        <v>-37805.24</v>
      </c>
      <c r="D36" s="408">
        <f t="shared" si="0"/>
        <v>740029.09</v>
      </c>
      <c r="E36" s="408">
        <v>146848.25</v>
      </c>
      <c r="F36" s="408">
        <v>146848.25</v>
      </c>
      <c r="G36" s="408">
        <f t="shared" si="1"/>
        <v>593180.84</v>
      </c>
      <c r="H36" s="308">
        <v>4400</v>
      </c>
    </row>
    <row r="37" spans="1:8" x14ac:dyDescent="0.3">
      <c r="A37" s="307" t="s">
        <v>131</v>
      </c>
      <c r="B37" s="408">
        <v>0</v>
      </c>
      <c r="C37" s="408">
        <v>0</v>
      </c>
      <c r="D37" s="408">
        <f t="shared" si="0"/>
        <v>0</v>
      </c>
      <c r="E37" s="408">
        <v>0</v>
      </c>
      <c r="F37" s="408">
        <v>0</v>
      </c>
      <c r="G37" s="408">
        <f t="shared" si="1"/>
        <v>0</v>
      </c>
      <c r="H37" s="308">
        <v>4500</v>
      </c>
    </row>
    <row r="38" spans="1:8" x14ac:dyDescent="0.3">
      <c r="A38" s="307" t="s">
        <v>478</v>
      </c>
      <c r="B38" s="408">
        <v>0</v>
      </c>
      <c r="C38" s="408">
        <v>0</v>
      </c>
      <c r="D38" s="408">
        <f t="shared" si="0"/>
        <v>0</v>
      </c>
      <c r="E38" s="408">
        <v>0</v>
      </c>
      <c r="F38" s="408">
        <v>0</v>
      </c>
      <c r="G38" s="408">
        <f t="shared" si="1"/>
        <v>0</v>
      </c>
      <c r="H38" s="308">
        <v>4600</v>
      </c>
    </row>
    <row r="39" spans="1:8" x14ac:dyDescent="0.3">
      <c r="A39" s="307" t="s">
        <v>133</v>
      </c>
      <c r="B39" s="408">
        <v>0</v>
      </c>
      <c r="C39" s="408">
        <v>0</v>
      </c>
      <c r="D39" s="408">
        <f t="shared" si="0"/>
        <v>0</v>
      </c>
      <c r="E39" s="408">
        <v>0</v>
      </c>
      <c r="F39" s="408">
        <v>0</v>
      </c>
      <c r="G39" s="408">
        <f t="shared" si="1"/>
        <v>0</v>
      </c>
      <c r="H39" s="308">
        <v>4700</v>
      </c>
    </row>
    <row r="40" spans="1:8" x14ac:dyDescent="0.3">
      <c r="A40" s="307" t="s">
        <v>134</v>
      </c>
      <c r="B40" s="408">
        <v>0</v>
      </c>
      <c r="C40" s="408">
        <v>0</v>
      </c>
      <c r="D40" s="408">
        <f t="shared" si="0"/>
        <v>0</v>
      </c>
      <c r="E40" s="408">
        <v>0</v>
      </c>
      <c r="F40" s="408">
        <v>0</v>
      </c>
      <c r="G40" s="408">
        <f t="shared" si="1"/>
        <v>0</v>
      </c>
      <c r="H40" s="308">
        <v>4800</v>
      </c>
    </row>
    <row r="41" spans="1:8" x14ac:dyDescent="0.3">
      <c r="A41" s="307" t="s">
        <v>135</v>
      </c>
      <c r="B41" s="408">
        <v>0</v>
      </c>
      <c r="C41" s="408">
        <v>0</v>
      </c>
      <c r="D41" s="408">
        <f t="shared" si="0"/>
        <v>0</v>
      </c>
      <c r="E41" s="408">
        <v>0</v>
      </c>
      <c r="F41" s="408">
        <v>0</v>
      </c>
      <c r="G41" s="408">
        <f t="shared" si="1"/>
        <v>0</v>
      </c>
      <c r="H41" s="308">
        <v>4900</v>
      </c>
    </row>
    <row r="42" spans="1:8" x14ac:dyDescent="0.3">
      <c r="A42" s="306" t="s">
        <v>479</v>
      </c>
      <c r="B42" s="414">
        <f>SUM(B43:B51)</f>
        <v>190000</v>
      </c>
      <c r="C42" s="414">
        <f>SUM(C43:C51)</f>
        <v>250000</v>
      </c>
      <c r="D42" s="414">
        <f t="shared" si="0"/>
        <v>440000</v>
      </c>
      <c r="E42" s="414">
        <f>SUM(E43:E51)</f>
        <v>258499</v>
      </c>
      <c r="F42" s="414">
        <f>SUM(F43:F51)</f>
        <v>258499</v>
      </c>
      <c r="G42" s="414">
        <f t="shared" si="1"/>
        <v>181501</v>
      </c>
      <c r="H42" s="309">
        <v>0</v>
      </c>
    </row>
    <row r="43" spans="1:8" x14ac:dyDescent="0.3">
      <c r="A43" s="310" t="s">
        <v>480</v>
      </c>
      <c r="B43" s="408">
        <v>130000</v>
      </c>
      <c r="C43" s="408">
        <v>250000</v>
      </c>
      <c r="D43" s="408">
        <f t="shared" si="0"/>
        <v>380000</v>
      </c>
      <c r="E43" s="408">
        <v>258499</v>
      </c>
      <c r="F43" s="408">
        <v>258499</v>
      </c>
      <c r="G43" s="408">
        <f t="shared" si="1"/>
        <v>121501</v>
      </c>
      <c r="H43" s="308">
        <v>5100</v>
      </c>
    </row>
    <row r="44" spans="1:8" x14ac:dyDescent="0.3">
      <c r="A44" s="307" t="s">
        <v>481</v>
      </c>
      <c r="B44" s="408">
        <v>0</v>
      </c>
      <c r="C44" s="408">
        <v>0</v>
      </c>
      <c r="D44" s="408">
        <f t="shared" si="0"/>
        <v>0</v>
      </c>
      <c r="E44" s="408">
        <v>0</v>
      </c>
      <c r="F44" s="408">
        <v>0</v>
      </c>
      <c r="G44" s="408">
        <f t="shared" si="1"/>
        <v>0</v>
      </c>
      <c r="H44" s="308">
        <v>5200</v>
      </c>
    </row>
    <row r="45" spans="1:8" x14ac:dyDescent="0.3">
      <c r="A45" s="307" t="s">
        <v>482</v>
      </c>
      <c r="B45" s="408">
        <v>0</v>
      </c>
      <c r="C45" s="408">
        <v>0</v>
      </c>
      <c r="D45" s="408">
        <f t="shared" si="0"/>
        <v>0</v>
      </c>
      <c r="E45" s="408">
        <v>0</v>
      </c>
      <c r="F45" s="408">
        <v>0</v>
      </c>
      <c r="G45" s="408">
        <f t="shared" si="1"/>
        <v>0</v>
      </c>
      <c r="H45" s="308">
        <v>5300</v>
      </c>
    </row>
    <row r="46" spans="1:8" x14ac:dyDescent="0.3">
      <c r="A46" s="307" t="s">
        <v>483</v>
      </c>
      <c r="B46" s="408">
        <v>0</v>
      </c>
      <c r="C46" s="408">
        <v>0</v>
      </c>
      <c r="D46" s="408">
        <f t="shared" si="0"/>
        <v>0</v>
      </c>
      <c r="E46" s="408">
        <v>0</v>
      </c>
      <c r="F46" s="408">
        <v>0</v>
      </c>
      <c r="G46" s="408">
        <f t="shared" si="1"/>
        <v>0</v>
      </c>
      <c r="H46" s="308">
        <v>5400</v>
      </c>
    </row>
    <row r="47" spans="1:8" x14ac:dyDescent="0.3">
      <c r="A47" s="307" t="s">
        <v>484</v>
      </c>
      <c r="B47" s="408">
        <v>0</v>
      </c>
      <c r="C47" s="408">
        <v>0</v>
      </c>
      <c r="D47" s="408">
        <f t="shared" si="0"/>
        <v>0</v>
      </c>
      <c r="E47" s="408">
        <v>0</v>
      </c>
      <c r="F47" s="408">
        <v>0</v>
      </c>
      <c r="G47" s="408">
        <f t="shared" si="1"/>
        <v>0</v>
      </c>
      <c r="H47" s="308">
        <v>5500</v>
      </c>
    </row>
    <row r="48" spans="1:8" x14ac:dyDescent="0.3">
      <c r="A48" s="307" t="s">
        <v>485</v>
      </c>
      <c r="B48" s="408">
        <v>60000</v>
      </c>
      <c r="C48" s="408">
        <v>0</v>
      </c>
      <c r="D48" s="408">
        <f t="shared" si="0"/>
        <v>60000</v>
      </c>
      <c r="E48" s="408">
        <v>0</v>
      </c>
      <c r="F48" s="408">
        <v>0</v>
      </c>
      <c r="G48" s="408">
        <f t="shared" si="1"/>
        <v>60000</v>
      </c>
      <c r="H48" s="308">
        <v>5600</v>
      </c>
    </row>
    <row r="49" spans="1:8" x14ac:dyDescent="0.3">
      <c r="A49" s="307" t="s">
        <v>486</v>
      </c>
      <c r="B49" s="408">
        <v>0</v>
      </c>
      <c r="C49" s="408">
        <v>0</v>
      </c>
      <c r="D49" s="408">
        <f t="shared" si="0"/>
        <v>0</v>
      </c>
      <c r="E49" s="408">
        <v>0</v>
      </c>
      <c r="F49" s="408">
        <v>0</v>
      </c>
      <c r="G49" s="408">
        <f t="shared" si="1"/>
        <v>0</v>
      </c>
      <c r="H49" s="308">
        <v>5700</v>
      </c>
    </row>
    <row r="50" spans="1:8" x14ac:dyDescent="0.3">
      <c r="A50" s="307" t="s">
        <v>487</v>
      </c>
      <c r="B50" s="408">
        <v>0</v>
      </c>
      <c r="C50" s="408">
        <v>0</v>
      </c>
      <c r="D50" s="408">
        <f t="shared" si="0"/>
        <v>0</v>
      </c>
      <c r="E50" s="408">
        <v>0</v>
      </c>
      <c r="F50" s="408">
        <v>0</v>
      </c>
      <c r="G50" s="408">
        <f t="shared" si="1"/>
        <v>0</v>
      </c>
      <c r="H50" s="308">
        <v>5800</v>
      </c>
    </row>
    <row r="51" spans="1:8" x14ac:dyDescent="0.3">
      <c r="A51" s="307" t="s">
        <v>188</v>
      </c>
      <c r="B51" s="408">
        <v>0</v>
      </c>
      <c r="C51" s="408">
        <v>0</v>
      </c>
      <c r="D51" s="408">
        <f t="shared" si="0"/>
        <v>0</v>
      </c>
      <c r="E51" s="408">
        <v>0</v>
      </c>
      <c r="F51" s="408">
        <v>0</v>
      </c>
      <c r="G51" s="408">
        <f t="shared" si="1"/>
        <v>0</v>
      </c>
      <c r="H51" s="308">
        <v>5900</v>
      </c>
    </row>
    <row r="52" spans="1:8" x14ac:dyDescent="0.3">
      <c r="A52" s="306" t="s">
        <v>153</v>
      </c>
      <c r="B52" s="414">
        <f>SUM(B53:B55)</f>
        <v>0</v>
      </c>
      <c r="C52" s="414">
        <f>SUM(C53:C55)</f>
        <v>0</v>
      </c>
      <c r="D52" s="414">
        <f t="shared" si="0"/>
        <v>0</v>
      </c>
      <c r="E52" s="414">
        <f>SUM(E53:E55)</f>
        <v>0</v>
      </c>
      <c r="F52" s="414">
        <f>SUM(F53:F55)</f>
        <v>0</v>
      </c>
      <c r="G52" s="414">
        <f t="shared" si="1"/>
        <v>0</v>
      </c>
      <c r="H52" s="309">
        <v>0</v>
      </c>
    </row>
    <row r="53" spans="1:8" x14ac:dyDescent="0.3">
      <c r="A53" s="307" t="s">
        <v>488</v>
      </c>
      <c r="B53" s="408">
        <v>0</v>
      </c>
      <c r="C53" s="408">
        <v>0</v>
      </c>
      <c r="D53" s="408">
        <f t="shared" si="0"/>
        <v>0</v>
      </c>
      <c r="E53" s="408">
        <v>0</v>
      </c>
      <c r="F53" s="408">
        <v>0</v>
      </c>
      <c r="G53" s="408">
        <f t="shared" si="1"/>
        <v>0</v>
      </c>
      <c r="H53" s="308">
        <v>6100</v>
      </c>
    </row>
    <row r="54" spans="1:8" x14ac:dyDescent="0.3">
      <c r="A54" s="307" t="s">
        <v>489</v>
      </c>
      <c r="B54" s="408">
        <v>0</v>
      </c>
      <c r="C54" s="408">
        <v>0</v>
      </c>
      <c r="D54" s="408">
        <f t="shared" si="0"/>
        <v>0</v>
      </c>
      <c r="E54" s="408">
        <v>0</v>
      </c>
      <c r="F54" s="408">
        <v>0</v>
      </c>
      <c r="G54" s="408">
        <f t="shared" si="1"/>
        <v>0</v>
      </c>
      <c r="H54" s="308">
        <v>6200</v>
      </c>
    </row>
    <row r="55" spans="1:8" x14ac:dyDescent="0.3">
      <c r="A55" s="307" t="s">
        <v>490</v>
      </c>
      <c r="B55" s="408">
        <v>0</v>
      </c>
      <c r="C55" s="408">
        <v>0</v>
      </c>
      <c r="D55" s="408">
        <f t="shared" si="0"/>
        <v>0</v>
      </c>
      <c r="E55" s="408">
        <v>0</v>
      </c>
      <c r="F55" s="408">
        <v>0</v>
      </c>
      <c r="G55" s="408">
        <f t="shared" si="1"/>
        <v>0</v>
      </c>
      <c r="H55" s="308">
        <v>6300</v>
      </c>
    </row>
    <row r="56" spans="1:8" x14ac:dyDescent="0.3">
      <c r="A56" s="306" t="s">
        <v>491</v>
      </c>
      <c r="B56" s="414">
        <f>SUM(B57:B63)</f>
        <v>0</v>
      </c>
      <c r="C56" s="414">
        <f>SUM(C57:C63)</f>
        <v>0</v>
      </c>
      <c r="D56" s="414">
        <f t="shared" si="0"/>
        <v>0</v>
      </c>
      <c r="E56" s="414">
        <f>SUM(E57:E63)</f>
        <v>0</v>
      </c>
      <c r="F56" s="414">
        <f>SUM(F57:F63)</f>
        <v>0</v>
      </c>
      <c r="G56" s="414">
        <f t="shared" si="1"/>
        <v>0</v>
      </c>
      <c r="H56" s="309">
        <v>0</v>
      </c>
    </row>
    <row r="57" spans="1:8" x14ac:dyDescent="0.3">
      <c r="A57" s="307" t="s">
        <v>492</v>
      </c>
      <c r="B57" s="408">
        <v>0</v>
      </c>
      <c r="C57" s="408">
        <v>0</v>
      </c>
      <c r="D57" s="408">
        <f t="shared" si="0"/>
        <v>0</v>
      </c>
      <c r="E57" s="408">
        <v>0</v>
      </c>
      <c r="F57" s="408">
        <v>0</v>
      </c>
      <c r="G57" s="408">
        <f t="shared" si="1"/>
        <v>0</v>
      </c>
      <c r="H57" s="308">
        <v>7100</v>
      </c>
    </row>
    <row r="58" spans="1:8" x14ac:dyDescent="0.3">
      <c r="A58" s="307" t="s">
        <v>493</v>
      </c>
      <c r="B58" s="408">
        <v>0</v>
      </c>
      <c r="C58" s="408">
        <v>0</v>
      </c>
      <c r="D58" s="408">
        <f t="shared" si="0"/>
        <v>0</v>
      </c>
      <c r="E58" s="408">
        <v>0</v>
      </c>
      <c r="F58" s="408">
        <v>0</v>
      </c>
      <c r="G58" s="408">
        <f t="shared" si="1"/>
        <v>0</v>
      </c>
      <c r="H58" s="308">
        <v>7200</v>
      </c>
    </row>
    <row r="59" spans="1:8" x14ac:dyDescent="0.3">
      <c r="A59" s="307" t="s">
        <v>494</v>
      </c>
      <c r="B59" s="408">
        <v>0</v>
      </c>
      <c r="C59" s="408">
        <v>0</v>
      </c>
      <c r="D59" s="408">
        <f t="shared" si="0"/>
        <v>0</v>
      </c>
      <c r="E59" s="408">
        <v>0</v>
      </c>
      <c r="F59" s="408">
        <v>0</v>
      </c>
      <c r="G59" s="408">
        <f t="shared" si="1"/>
        <v>0</v>
      </c>
      <c r="H59" s="308">
        <v>7300</v>
      </c>
    </row>
    <row r="60" spans="1:8" x14ac:dyDescent="0.3">
      <c r="A60" s="307" t="s">
        <v>495</v>
      </c>
      <c r="B60" s="408">
        <v>0</v>
      </c>
      <c r="C60" s="408">
        <v>0</v>
      </c>
      <c r="D60" s="408">
        <f t="shared" si="0"/>
        <v>0</v>
      </c>
      <c r="E60" s="408">
        <v>0</v>
      </c>
      <c r="F60" s="408">
        <v>0</v>
      </c>
      <c r="G60" s="408">
        <f t="shared" si="1"/>
        <v>0</v>
      </c>
      <c r="H60" s="308">
        <v>7400</v>
      </c>
    </row>
    <row r="61" spans="1:8" x14ac:dyDescent="0.3">
      <c r="A61" s="307" t="s">
        <v>496</v>
      </c>
      <c r="B61" s="408">
        <v>0</v>
      </c>
      <c r="C61" s="408">
        <v>0</v>
      </c>
      <c r="D61" s="408">
        <f t="shared" si="0"/>
        <v>0</v>
      </c>
      <c r="E61" s="408">
        <v>0</v>
      </c>
      <c r="F61" s="408">
        <v>0</v>
      </c>
      <c r="G61" s="408">
        <f t="shared" si="1"/>
        <v>0</v>
      </c>
      <c r="H61" s="308">
        <v>7500</v>
      </c>
    </row>
    <row r="62" spans="1:8" x14ac:dyDescent="0.3">
      <c r="A62" s="307" t="s">
        <v>497</v>
      </c>
      <c r="B62" s="408">
        <v>0</v>
      </c>
      <c r="C62" s="408">
        <v>0</v>
      </c>
      <c r="D62" s="408">
        <f t="shared" si="0"/>
        <v>0</v>
      </c>
      <c r="E62" s="408">
        <v>0</v>
      </c>
      <c r="F62" s="408">
        <v>0</v>
      </c>
      <c r="G62" s="408">
        <f t="shared" si="1"/>
        <v>0</v>
      </c>
      <c r="H62" s="308">
        <v>7600</v>
      </c>
    </row>
    <row r="63" spans="1:8" x14ac:dyDescent="0.3">
      <c r="A63" s="307" t="s">
        <v>498</v>
      </c>
      <c r="B63" s="408">
        <v>0</v>
      </c>
      <c r="C63" s="408">
        <v>0</v>
      </c>
      <c r="D63" s="408">
        <f t="shared" si="0"/>
        <v>0</v>
      </c>
      <c r="E63" s="408">
        <v>0</v>
      </c>
      <c r="F63" s="408">
        <v>0</v>
      </c>
      <c r="G63" s="408">
        <f t="shared" si="1"/>
        <v>0</v>
      </c>
      <c r="H63" s="308">
        <v>7900</v>
      </c>
    </row>
    <row r="64" spans="1:8" x14ac:dyDescent="0.3">
      <c r="A64" s="306" t="s">
        <v>136</v>
      </c>
      <c r="B64" s="414">
        <f>SUM(B65:B67)</f>
        <v>0</v>
      </c>
      <c r="C64" s="414">
        <f>SUM(C65:C67)</f>
        <v>0</v>
      </c>
      <c r="D64" s="414">
        <f t="shared" si="0"/>
        <v>0</v>
      </c>
      <c r="E64" s="414">
        <f>SUM(E65:E67)</f>
        <v>0</v>
      </c>
      <c r="F64" s="414">
        <f>SUM(F65:F67)</f>
        <v>0</v>
      </c>
      <c r="G64" s="414">
        <f t="shared" si="1"/>
        <v>0</v>
      </c>
      <c r="H64" s="309">
        <v>0</v>
      </c>
    </row>
    <row r="65" spans="1:8" x14ac:dyDescent="0.3">
      <c r="A65" s="307" t="s">
        <v>137</v>
      </c>
      <c r="B65" s="408">
        <v>0</v>
      </c>
      <c r="C65" s="408">
        <v>0</v>
      </c>
      <c r="D65" s="408">
        <f t="shared" si="0"/>
        <v>0</v>
      </c>
      <c r="E65" s="408">
        <v>0</v>
      </c>
      <c r="F65" s="408">
        <v>0</v>
      </c>
      <c r="G65" s="408">
        <f t="shared" si="1"/>
        <v>0</v>
      </c>
      <c r="H65" s="308">
        <v>8100</v>
      </c>
    </row>
    <row r="66" spans="1:8" x14ac:dyDescent="0.3">
      <c r="A66" s="307" t="s">
        <v>138</v>
      </c>
      <c r="B66" s="408">
        <v>0</v>
      </c>
      <c r="C66" s="408">
        <v>0</v>
      </c>
      <c r="D66" s="408">
        <f t="shared" si="0"/>
        <v>0</v>
      </c>
      <c r="E66" s="408">
        <v>0</v>
      </c>
      <c r="F66" s="408">
        <v>0</v>
      </c>
      <c r="G66" s="408">
        <f t="shared" si="1"/>
        <v>0</v>
      </c>
      <c r="H66" s="308">
        <v>8300</v>
      </c>
    </row>
    <row r="67" spans="1:8" x14ac:dyDescent="0.3">
      <c r="A67" s="307" t="s">
        <v>139</v>
      </c>
      <c r="B67" s="408">
        <v>0</v>
      </c>
      <c r="C67" s="408">
        <v>0</v>
      </c>
      <c r="D67" s="408">
        <f t="shared" si="0"/>
        <v>0</v>
      </c>
      <c r="E67" s="408">
        <v>0</v>
      </c>
      <c r="F67" s="408">
        <v>0</v>
      </c>
      <c r="G67" s="408">
        <f t="shared" si="1"/>
        <v>0</v>
      </c>
      <c r="H67" s="308">
        <v>8500</v>
      </c>
    </row>
    <row r="68" spans="1:8" x14ac:dyDescent="0.3">
      <c r="A68" s="306" t="s">
        <v>499</v>
      </c>
      <c r="B68" s="414">
        <f>SUM(B69:B75)</f>
        <v>0</v>
      </c>
      <c r="C68" s="414">
        <f>SUM(C69:C75)</f>
        <v>0</v>
      </c>
      <c r="D68" s="414">
        <f t="shared" si="0"/>
        <v>0</v>
      </c>
      <c r="E68" s="414">
        <f>SUM(E69:E75)</f>
        <v>0</v>
      </c>
      <c r="F68" s="414">
        <f>SUM(F69:F75)</f>
        <v>0</v>
      </c>
      <c r="G68" s="414">
        <f t="shared" si="1"/>
        <v>0</v>
      </c>
      <c r="H68" s="309">
        <v>0</v>
      </c>
    </row>
    <row r="69" spans="1:8" x14ac:dyDescent="0.3">
      <c r="A69" s="307" t="s">
        <v>500</v>
      </c>
      <c r="B69" s="408">
        <v>0</v>
      </c>
      <c r="C69" s="408">
        <v>0</v>
      </c>
      <c r="D69" s="408">
        <f t="shared" ref="D69:D75" si="2">B69+C69</f>
        <v>0</v>
      </c>
      <c r="E69" s="408">
        <v>0</v>
      </c>
      <c r="F69" s="408">
        <v>0</v>
      </c>
      <c r="G69" s="408">
        <f t="shared" ref="G69:G75" si="3">D69-E69</f>
        <v>0</v>
      </c>
      <c r="H69" s="308">
        <v>9100</v>
      </c>
    </row>
    <row r="70" spans="1:8" x14ac:dyDescent="0.3">
      <c r="A70" s="307" t="s">
        <v>141</v>
      </c>
      <c r="B70" s="408">
        <v>0</v>
      </c>
      <c r="C70" s="408">
        <v>0</v>
      </c>
      <c r="D70" s="408">
        <f t="shared" si="2"/>
        <v>0</v>
      </c>
      <c r="E70" s="408">
        <v>0</v>
      </c>
      <c r="F70" s="408">
        <v>0</v>
      </c>
      <c r="G70" s="408">
        <f t="shared" si="3"/>
        <v>0</v>
      </c>
      <c r="H70" s="308">
        <v>9200</v>
      </c>
    </row>
    <row r="71" spans="1:8" x14ac:dyDescent="0.3">
      <c r="A71" s="307" t="s">
        <v>142</v>
      </c>
      <c r="B71" s="408">
        <v>0</v>
      </c>
      <c r="C71" s="408">
        <v>0</v>
      </c>
      <c r="D71" s="408">
        <f t="shared" si="2"/>
        <v>0</v>
      </c>
      <c r="E71" s="408">
        <v>0</v>
      </c>
      <c r="F71" s="408">
        <v>0</v>
      </c>
      <c r="G71" s="408">
        <f t="shared" si="3"/>
        <v>0</v>
      </c>
      <c r="H71" s="308">
        <v>9300</v>
      </c>
    </row>
    <row r="72" spans="1:8" x14ac:dyDescent="0.3">
      <c r="A72" s="307" t="s">
        <v>143</v>
      </c>
      <c r="B72" s="408">
        <v>0</v>
      </c>
      <c r="C72" s="408">
        <v>0</v>
      </c>
      <c r="D72" s="408">
        <f t="shared" si="2"/>
        <v>0</v>
      </c>
      <c r="E72" s="408">
        <v>0</v>
      </c>
      <c r="F72" s="408">
        <v>0</v>
      </c>
      <c r="G72" s="408">
        <f t="shared" si="3"/>
        <v>0</v>
      </c>
      <c r="H72" s="308">
        <v>9400</v>
      </c>
    </row>
    <row r="73" spans="1:8" x14ac:dyDescent="0.3">
      <c r="A73" s="307" t="s">
        <v>144</v>
      </c>
      <c r="B73" s="408">
        <v>0</v>
      </c>
      <c r="C73" s="408">
        <v>0</v>
      </c>
      <c r="D73" s="408">
        <f t="shared" si="2"/>
        <v>0</v>
      </c>
      <c r="E73" s="408">
        <v>0</v>
      </c>
      <c r="F73" s="408">
        <v>0</v>
      </c>
      <c r="G73" s="408">
        <f t="shared" si="3"/>
        <v>0</v>
      </c>
      <c r="H73" s="308">
        <v>9500</v>
      </c>
    </row>
    <row r="74" spans="1:8" x14ac:dyDescent="0.3">
      <c r="A74" s="307" t="s">
        <v>145</v>
      </c>
      <c r="B74" s="408">
        <v>0</v>
      </c>
      <c r="C74" s="408">
        <v>0</v>
      </c>
      <c r="D74" s="408">
        <f t="shared" si="2"/>
        <v>0</v>
      </c>
      <c r="E74" s="408">
        <v>0</v>
      </c>
      <c r="F74" s="408">
        <v>0</v>
      </c>
      <c r="G74" s="408">
        <f t="shared" si="3"/>
        <v>0</v>
      </c>
      <c r="H74" s="308">
        <v>9600</v>
      </c>
    </row>
    <row r="75" spans="1:8" x14ac:dyDescent="0.3">
      <c r="A75" s="311" t="s">
        <v>501</v>
      </c>
      <c r="B75" s="411">
        <v>0</v>
      </c>
      <c r="C75" s="411">
        <v>0</v>
      </c>
      <c r="D75" s="411">
        <f t="shared" si="2"/>
        <v>0</v>
      </c>
      <c r="E75" s="411">
        <v>0</v>
      </c>
      <c r="F75" s="411">
        <v>0</v>
      </c>
      <c r="G75" s="411">
        <f t="shared" si="3"/>
        <v>0</v>
      </c>
      <c r="H75" s="308">
        <v>9900</v>
      </c>
    </row>
    <row r="76" spans="1:8" x14ac:dyDescent="0.3">
      <c r="A76" s="305" t="s">
        <v>436</v>
      </c>
      <c r="B76" s="412">
        <f t="shared" ref="B76:G76" si="4">SUM(B4+B12+B22+B32+B42+B52+B56+B64+B68)</f>
        <v>8694503</v>
      </c>
      <c r="C76" s="412">
        <f t="shared" si="4"/>
        <v>250000</v>
      </c>
      <c r="D76" s="412">
        <f t="shared" si="4"/>
        <v>8944503</v>
      </c>
      <c r="E76" s="412">
        <f t="shared" si="4"/>
        <v>3458613.0200000005</v>
      </c>
      <c r="F76" s="412">
        <f t="shared" si="4"/>
        <v>3458613.0200000005</v>
      </c>
      <c r="G76" s="412">
        <f t="shared" si="4"/>
        <v>5485889.9800000004</v>
      </c>
    </row>
    <row r="78" spans="1:8" x14ac:dyDescent="0.3">
      <c r="A78" s="287" t="s">
        <v>449</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3"/>
  <sheetViews>
    <sheetView showGridLines="0" zoomScale="82" workbookViewId="0">
      <selection activeCell="B4" sqref="B4:G41"/>
    </sheetView>
  </sheetViews>
  <sheetFormatPr baseColWidth="10" defaultColWidth="9.33203125" defaultRowHeight="14.4" x14ac:dyDescent="0.3"/>
  <cols>
    <col min="1" max="1" width="61.44140625" style="287" customWidth="1"/>
    <col min="2" max="7" width="14.21875" style="287" customWidth="1"/>
    <col min="8" max="16384" width="9.33203125" style="287"/>
  </cols>
  <sheetData>
    <row r="1" spans="1:7" ht="66" customHeight="1" x14ac:dyDescent="0.3">
      <c r="A1" s="485" t="s">
        <v>686</v>
      </c>
      <c r="B1" s="486"/>
      <c r="C1" s="486"/>
      <c r="D1" s="486"/>
      <c r="E1" s="486"/>
      <c r="F1" s="486"/>
      <c r="G1" s="487"/>
    </row>
    <row r="2" spans="1:7" x14ac:dyDescent="0.3">
      <c r="A2" s="288"/>
      <c r="B2" s="289"/>
      <c r="C2" s="290"/>
      <c r="D2" s="291" t="s">
        <v>430</v>
      </c>
      <c r="E2" s="290"/>
      <c r="F2" s="292"/>
      <c r="G2" s="480" t="s">
        <v>431</v>
      </c>
    </row>
    <row r="3" spans="1:7" ht="24.9" customHeight="1" x14ac:dyDescent="0.3">
      <c r="A3" s="293" t="s">
        <v>100</v>
      </c>
      <c r="B3" s="294" t="s">
        <v>343</v>
      </c>
      <c r="C3" s="294" t="s">
        <v>432</v>
      </c>
      <c r="D3" s="294" t="s">
        <v>405</v>
      </c>
      <c r="E3" s="294" t="s">
        <v>336</v>
      </c>
      <c r="F3" s="294" t="s">
        <v>349</v>
      </c>
      <c r="G3" s="481"/>
    </row>
    <row r="4" spans="1:7" x14ac:dyDescent="0.3">
      <c r="A4" s="299"/>
      <c r="B4" s="410"/>
      <c r="C4" s="410"/>
      <c r="D4" s="410"/>
      <c r="E4" s="410"/>
      <c r="F4" s="410"/>
      <c r="G4" s="410"/>
    </row>
    <row r="5" spans="1:7" x14ac:dyDescent="0.3">
      <c r="A5" s="312" t="s">
        <v>502</v>
      </c>
      <c r="B5" s="414">
        <f t="shared" ref="B5:G5" si="0">SUM(B6:B13)</f>
        <v>0</v>
      </c>
      <c r="C5" s="414">
        <f t="shared" si="0"/>
        <v>0</v>
      </c>
      <c r="D5" s="414">
        <f t="shared" si="0"/>
        <v>0</v>
      </c>
      <c r="E5" s="414">
        <f t="shared" si="0"/>
        <v>0</v>
      </c>
      <c r="F5" s="414">
        <f t="shared" si="0"/>
        <v>0</v>
      </c>
      <c r="G5" s="414">
        <f t="shared" si="0"/>
        <v>0</v>
      </c>
    </row>
    <row r="6" spans="1:7" x14ac:dyDescent="0.3">
      <c r="A6" s="313" t="s">
        <v>503</v>
      </c>
      <c r="B6" s="408">
        <v>0</v>
      </c>
      <c r="C6" s="408">
        <v>0</v>
      </c>
      <c r="D6" s="408">
        <f>B6+C6</f>
        <v>0</v>
      </c>
      <c r="E6" s="408">
        <v>0</v>
      </c>
      <c r="F6" s="408">
        <v>0</v>
      </c>
      <c r="G6" s="408">
        <f>D6-E6</f>
        <v>0</v>
      </c>
    </row>
    <row r="7" spans="1:7" x14ac:dyDescent="0.3">
      <c r="A7" s="313" t="s">
        <v>504</v>
      </c>
      <c r="B7" s="408">
        <v>0</v>
      </c>
      <c r="C7" s="408">
        <v>0</v>
      </c>
      <c r="D7" s="408">
        <f t="shared" ref="D7:D13" si="1">B7+C7</f>
        <v>0</v>
      </c>
      <c r="E7" s="408">
        <v>0</v>
      </c>
      <c r="F7" s="408">
        <v>0</v>
      </c>
      <c r="G7" s="408">
        <f t="shared" ref="G7:G13" si="2">D7-E7</f>
        <v>0</v>
      </c>
    </row>
    <row r="8" spans="1:7" x14ac:dyDescent="0.3">
      <c r="A8" s="313" t="s">
        <v>505</v>
      </c>
      <c r="B8" s="408">
        <v>0</v>
      </c>
      <c r="C8" s="408">
        <v>0</v>
      </c>
      <c r="D8" s="408">
        <f t="shared" si="1"/>
        <v>0</v>
      </c>
      <c r="E8" s="408">
        <v>0</v>
      </c>
      <c r="F8" s="408">
        <v>0</v>
      </c>
      <c r="G8" s="408">
        <f t="shared" si="2"/>
        <v>0</v>
      </c>
    </row>
    <row r="9" spans="1:7" x14ac:dyDescent="0.3">
      <c r="A9" s="313" t="s">
        <v>506</v>
      </c>
      <c r="B9" s="408">
        <v>0</v>
      </c>
      <c r="C9" s="408">
        <v>0</v>
      </c>
      <c r="D9" s="408">
        <f t="shared" si="1"/>
        <v>0</v>
      </c>
      <c r="E9" s="408">
        <v>0</v>
      </c>
      <c r="F9" s="408">
        <v>0</v>
      </c>
      <c r="G9" s="408">
        <f t="shared" si="2"/>
        <v>0</v>
      </c>
    </row>
    <row r="10" spans="1:7" x14ac:dyDescent="0.3">
      <c r="A10" s="313" t="s">
        <v>507</v>
      </c>
      <c r="B10" s="408">
        <v>0</v>
      </c>
      <c r="C10" s="408">
        <v>0</v>
      </c>
      <c r="D10" s="408">
        <f t="shared" si="1"/>
        <v>0</v>
      </c>
      <c r="E10" s="408">
        <v>0</v>
      </c>
      <c r="F10" s="408">
        <v>0</v>
      </c>
      <c r="G10" s="408">
        <f t="shared" si="2"/>
        <v>0</v>
      </c>
    </row>
    <row r="11" spans="1:7" x14ac:dyDescent="0.3">
      <c r="A11" s="313" t="s">
        <v>508</v>
      </c>
      <c r="B11" s="408">
        <v>0</v>
      </c>
      <c r="C11" s="408">
        <v>0</v>
      </c>
      <c r="D11" s="408">
        <f t="shared" si="1"/>
        <v>0</v>
      </c>
      <c r="E11" s="408">
        <v>0</v>
      </c>
      <c r="F11" s="408">
        <v>0</v>
      </c>
      <c r="G11" s="408">
        <f t="shared" si="2"/>
        <v>0</v>
      </c>
    </row>
    <row r="12" spans="1:7" x14ac:dyDescent="0.3">
      <c r="A12" s="313" t="s">
        <v>509</v>
      </c>
      <c r="B12" s="408">
        <v>0</v>
      </c>
      <c r="C12" s="408">
        <v>0</v>
      </c>
      <c r="D12" s="408">
        <f t="shared" si="1"/>
        <v>0</v>
      </c>
      <c r="E12" s="408">
        <v>0</v>
      </c>
      <c r="F12" s="408">
        <v>0</v>
      </c>
      <c r="G12" s="408">
        <f t="shared" si="2"/>
        <v>0</v>
      </c>
    </row>
    <row r="13" spans="1:7" x14ac:dyDescent="0.3">
      <c r="A13" s="313" t="s">
        <v>477</v>
      </c>
      <c r="B13" s="408">
        <v>0</v>
      </c>
      <c r="C13" s="408">
        <v>0</v>
      </c>
      <c r="D13" s="408">
        <f t="shared" si="1"/>
        <v>0</v>
      </c>
      <c r="E13" s="408">
        <v>0</v>
      </c>
      <c r="F13" s="408">
        <v>0</v>
      </c>
      <c r="G13" s="408">
        <f t="shared" si="2"/>
        <v>0</v>
      </c>
    </row>
    <row r="14" spans="1:7" x14ac:dyDescent="0.3">
      <c r="A14" s="313"/>
      <c r="B14" s="408"/>
      <c r="C14" s="408"/>
      <c r="D14" s="408"/>
      <c r="E14" s="408"/>
      <c r="F14" s="408"/>
      <c r="G14" s="408"/>
    </row>
    <row r="15" spans="1:7" x14ac:dyDescent="0.3">
      <c r="A15" s="312" t="s">
        <v>510</v>
      </c>
      <c r="B15" s="414">
        <f t="shared" ref="B15:G15" si="3">SUM(B16:B22)</f>
        <v>8694503</v>
      </c>
      <c r="C15" s="414">
        <f t="shared" si="3"/>
        <v>250000</v>
      </c>
      <c r="D15" s="414">
        <f t="shared" si="3"/>
        <v>8944503</v>
      </c>
      <c r="E15" s="414">
        <f t="shared" si="3"/>
        <v>3458613.02</v>
      </c>
      <c r="F15" s="414">
        <f t="shared" si="3"/>
        <v>3458613.02</v>
      </c>
      <c r="G15" s="414">
        <f t="shared" si="3"/>
        <v>5485889.9800000004</v>
      </c>
    </row>
    <row r="16" spans="1:7" x14ac:dyDescent="0.3">
      <c r="A16" s="313" t="s">
        <v>511</v>
      </c>
      <c r="B16" s="408">
        <v>0</v>
      </c>
      <c r="C16" s="408">
        <v>0</v>
      </c>
      <c r="D16" s="408">
        <f>B16+C16</f>
        <v>0</v>
      </c>
      <c r="E16" s="408">
        <v>0</v>
      </c>
      <c r="F16" s="408">
        <v>0</v>
      </c>
      <c r="G16" s="408">
        <f t="shared" ref="G16:G22" si="4">D16-E16</f>
        <v>0</v>
      </c>
    </row>
    <row r="17" spans="1:7" x14ac:dyDescent="0.3">
      <c r="A17" s="313" t="s">
        <v>512</v>
      </c>
      <c r="B17" s="408">
        <v>0</v>
      </c>
      <c r="C17" s="408">
        <v>0</v>
      </c>
      <c r="D17" s="408">
        <f t="shared" ref="D17:D22" si="5">B17+C17</f>
        <v>0</v>
      </c>
      <c r="E17" s="408">
        <v>0</v>
      </c>
      <c r="F17" s="408">
        <v>0</v>
      </c>
      <c r="G17" s="408">
        <f t="shared" si="4"/>
        <v>0</v>
      </c>
    </row>
    <row r="18" spans="1:7" ht="10.050000000000001" customHeight="1" x14ac:dyDescent="0.3">
      <c r="A18" s="313" t="s">
        <v>513</v>
      </c>
      <c r="B18" s="408">
        <v>0</v>
      </c>
      <c r="C18" s="408">
        <v>0</v>
      </c>
      <c r="D18" s="408">
        <f t="shared" si="5"/>
        <v>0</v>
      </c>
      <c r="E18" s="408">
        <v>0</v>
      </c>
      <c r="F18" s="408">
        <v>0</v>
      </c>
      <c r="G18" s="408">
        <f t="shared" si="4"/>
        <v>0</v>
      </c>
    </row>
    <row r="19" spans="1:7" x14ac:dyDescent="0.3">
      <c r="A19" s="313" t="s">
        <v>514</v>
      </c>
      <c r="B19" s="408">
        <v>0</v>
      </c>
      <c r="C19" s="408">
        <v>0</v>
      </c>
      <c r="D19" s="408">
        <f t="shared" si="5"/>
        <v>0</v>
      </c>
      <c r="E19" s="408">
        <v>0</v>
      </c>
      <c r="F19" s="408">
        <v>0</v>
      </c>
      <c r="G19" s="408">
        <f t="shared" si="4"/>
        <v>0</v>
      </c>
    </row>
    <row r="20" spans="1:7" x14ac:dyDescent="0.3">
      <c r="A20" s="313" t="s">
        <v>515</v>
      </c>
      <c r="B20" s="408">
        <v>0</v>
      </c>
      <c r="C20" s="408">
        <v>0</v>
      </c>
      <c r="D20" s="408">
        <f t="shared" si="5"/>
        <v>0</v>
      </c>
      <c r="E20" s="408">
        <v>0</v>
      </c>
      <c r="F20" s="408">
        <v>0</v>
      </c>
      <c r="G20" s="408">
        <f t="shared" si="4"/>
        <v>0</v>
      </c>
    </row>
    <row r="21" spans="1:7" x14ac:dyDescent="0.3">
      <c r="A21" s="313" t="s">
        <v>516</v>
      </c>
      <c r="B21" s="408">
        <v>8694503</v>
      </c>
      <c r="C21" s="408">
        <v>250000</v>
      </c>
      <c r="D21" s="408">
        <f t="shared" si="5"/>
        <v>8944503</v>
      </c>
      <c r="E21" s="408">
        <v>3458613.02</v>
      </c>
      <c r="F21" s="408">
        <v>3458613.02</v>
      </c>
      <c r="G21" s="408">
        <f t="shared" si="4"/>
        <v>5485889.9800000004</v>
      </c>
    </row>
    <row r="22" spans="1:7" x14ac:dyDescent="0.3">
      <c r="A22" s="313" t="s">
        <v>517</v>
      </c>
      <c r="B22" s="408">
        <v>0</v>
      </c>
      <c r="C22" s="408">
        <v>0</v>
      </c>
      <c r="D22" s="408">
        <f t="shared" si="5"/>
        <v>0</v>
      </c>
      <c r="E22" s="408">
        <v>0</v>
      </c>
      <c r="F22" s="408">
        <v>0</v>
      </c>
      <c r="G22" s="408">
        <f t="shared" si="4"/>
        <v>0</v>
      </c>
    </row>
    <row r="23" spans="1:7" x14ac:dyDescent="0.3">
      <c r="A23" s="313"/>
      <c r="B23" s="408"/>
      <c r="C23" s="408"/>
      <c r="D23" s="408"/>
      <c r="E23" s="408"/>
      <c r="F23" s="408"/>
      <c r="G23" s="408"/>
    </row>
    <row r="24" spans="1:7" x14ac:dyDescent="0.3">
      <c r="A24" s="312" t="s">
        <v>518</v>
      </c>
      <c r="B24" s="414">
        <f t="shared" ref="B24:G24" si="6">SUM(B25:B33)</f>
        <v>0</v>
      </c>
      <c r="C24" s="414">
        <f t="shared" si="6"/>
        <v>0</v>
      </c>
      <c r="D24" s="414">
        <f t="shared" si="6"/>
        <v>0</v>
      </c>
      <c r="E24" s="414">
        <f t="shared" si="6"/>
        <v>0</v>
      </c>
      <c r="F24" s="414">
        <f t="shared" si="6"/>
        <v>0</v>
      </c>
      <c r="G24" s="414">
        <f t="shared" si="6"/>
        <v>0</v>
      </c>
    </row>
    <row r="25" spans="1:7" x14ac:dyDescent="0.3">
      <c r="A25" s="313" t="s">
        <v>519</v>
      </c>
      <c r="B25" s="408">
        <v>0</v>
      </c>
      <c r="C25" s="408">
        <v>0</v>
      </c>
      <c r="D25" s="408">
        <f>B25+C25</f>
        <v>0</v>
      </c>
      <c r="E25" s="408">
        <v>0</v>
      </c>
      <c r="F25" s="408">
        <v>0</v>
      </c>
      <c r="G25" s="408">
        <f t="shared" ref="G25:G33" si="7">D25-E25</f>
        <v>0</v>
      </c>
    </row>
    <row r="26" spans="1:7" x14ac:dyDescent="0.3">
      <c r="A26" s="313" t="s">
        <v>520</v>
      </c>
      <c r="B26" s="408">
        <v>0</v>
      </c>
      <c r="C26" s="408">
        <v>0</v>
      </c>
      <c r="D26" s="408">
        <f t="shared" ref="D26:D33" si="8">B26+C26</f>
        <v>0</v>
      </c>
      <c r="E26" s="408">
        <v>0</v>
      </c>
      <c r="F26" s="408">
        <v>0</v>
      </c>
      <c r="G26" s="408">
        <f t="shared" si="7"/>
        <v>0</v>
      </c>
    </row>
    <row r="27" spans="1:7" ht="10.050000000000001" customHeight="1" x14ac:dyDescent="0.3">
      <c r="A27" s="313" t="s">
        <v>521</v>
      </c>
      <c r="B27" s="408">
        <v>0</v>
      </c>
      <c r="C27" s="408">
        <v>0</v>
      </c>
      <c r="D27" s="408">
        <f t="shared" si="8"/>
        <v>0</v>
      </c>
      <c r="E27" s="408">
        <v>0</v>
      </c>
      <c r="F27" s="408">
        <v>0</v>
      </c>
      <c r="G27" s="408">
        <f t="shared" si="7"/>
        <v>0</v>
      </c>
    </row>
    <row r="28" spans="1:7" x14ac:dyDescent="0.3">
      <c r="A28" s="313" t="s">
        <v>522</v>
      </c>
      <c r="B28" s="408">
        <v>0</v>
      </c>
      <c r="C28" s="408">
        <v>0</v>
      </c>
      <c r="D28" s="408">
        <f t="shared" si="8"/>
        <v>0</v>
      </c>
      <c r="E28" s="408">
        <v>0</v>
      </c>
      <c r="F28" s="408">
        <v>0</v>
      </c>
      <c r="G28" s="408">
        <f t="shared" si="7"/>
        <v>0</v>
      </c>
    </row>
    <row r="29" spans="1:7" x14ac:dyDescent="0.3">
      <c r="A29" s="313" t="s">
        <v>523</v>
      </c>
      <c r="B29" s="408">
        <v>0</v>
      </c>
      <c r="C29" s="408">
        <v>0</v>
      </c>
      <c r="D29" s="408">
        <f t="shared" si="8"/>
        <v>0</v>
      </c>
      <c r="E29" s="408">
        <v>0</v>
      </c>
      <c r="F29" s="408">
        <v>0</v>
      </c>
      <c r="G29" s="408">
        <f t="shared" si="7"/>
        <v>0</v>
      </c>
    </row>
    <row r="30" spans="1:7" x14ac:dyDescent="0.3">
      <c r="A30" s="313" t="s">
        <v>524</v>
      </c>
      <c r="B30" s="408">
        <v>0</v>
      </c>
      <c r="C30" s="408">
        <v>0</v>
      </c>
      <c r="D30" s="408">
        <f t="shared" si="8"/>
        <v>0</v>
      </c>
      <c r="E30" s="408">
        <v>0</v>
      </c>
      <c r="F30" s="408">
        <v>0</v>
      </c>
      <c r="G30" s="408">
        <f t="shared" si="7"/>
        <v>0</v>
      </c>
    </row>
    <row r="31" spans="1:7" x14ac:dyDescent="0.3">
      <c r="A31" s="313" t="s">
        <v>525</v>
      </c>
      <c r="B31" s="408">
        <v>0</v>
      </c>
      <c r="C31" s="408">
        <v>0</v>
      </c>
      <c r="D31" s="408">
        <f t="shared" si="8"/>
        <v>0</v>
      </c>
      <c r="E31" s="408">
        <v>0</v>
      </c>
      <c r="F31" s="408">
        <v>0</v>
      </c>
      <c r="G31" s="408">
        <f t="shared" si="7"/>
        <v>0</v>
      </c>
    </row>
    <row r="32" spans="1:7" x14ac:dyDescent="0.3">
      <c r="A32" s="313" t="s">
        <v>526</v>
      </c>
      <c r="B32" s="408">
        <v>0</v>
      </c>
      <c r="C32" s="408">
        <v>0</v>
      </c>
      <c r="D32" s="408">
        <f t="shared" si="8"/>
        <v>0</v>
      </c>
      <c r="E32" s="408">
        <v>0</v>
      </c>
      <c r="F32" s="408">
        <v>0</v>
      </c>
      <c r="G32" s="408">
        <f t="shared" si="7"/>
        <v>0</v>
      </c>
    </row>
    <row r="33" spans="1:7" x14ac:dyDescent="0.3">
      <c r="A33" s="313" t="s">
        <v>527</v>
      </c>
      <c r="B33" s="408">
        <v>0</v>
      </c>
      <c r="C33" s="408">
        <v>0</v>
      </c>
      <c r="D33" s="408">
        <f t="shared" si="8"/>
        <v>0</v>
      </c>
      <c r="E33" s="408">
        <v>0</v>
      </c>
      <c r="F33" s="408">
        <v>0</v>
      </c>
      <c r="G33" s="408">
        <f t="shared" si="7"/>
        <v>0</v>
      </c>
    </row>
    <row r="34" spans="1:7" x14ac:dyDescent="0.3">
      <c r="A34" s="313"/>
      <c r="B34" s="408"/>
      <c r="C34" s="408"/>
      <c r="D34" s="408"/>
      <c r="E34" s="408"/>
      <c r="F34" s="408"/>
      <c r="G34" s="408"/>
    </row>
    <row r="35" spans="1:7" x14ac:dyDescent="0.3">
      <c r="A35" s="312" t="s">
        <v>528</v>
      </c>
      <c r="B35" s="414">
        <f t="shared" ref="B35:G35" si="9">SUM(B36:B39)</f>
        <v>0</v>
      </c>
      <c r="C35" s="414">
        <f t="shared" si="9"/>
        <v>0</v>
      </c>
      <c r="D35" s="414">
        <f t="shared" si="9"/>
        <v>0</v>
      </c>
      <c r="E35" s="414">
        <f t="shared" si="9"/>
        <v>0</v>
      </c>
      <c r="F35" s="414">
        <f t="shared" si="9"/>
        <v>0</v>
      </c>
      <c r="G35" s="414">
        <f t="shared" si="9"/>
        <v>0</v>
      </c>
    </row>
    <row r="36" spans="1:7" x14ac:dyDescent="0.3">
      <c r="A36" s="313" t="s">
        <v>529</v>
      </c>
      <c r="B36" s="408">
        <v>0</v>
      </c>
      <c r="C36" s="408">
        <v>0</v>
      </c>
      <c r="D36" s="408">
        <f>B36+C36</f>
        <v>0</v>
      </c>
      <c r="E36" s="408">
        <v>0</v>
      </c>
      <c r="F36" s="408">
        <v>0</v>
      </c>
      <c r="G36" s="408">
        <f t="shared" ref="G36:G39" si="10">D36-E36</f>
        <v>0</v>
      </c>
    </row>
    <row r="37" spans="1:7" ht="11.25" customHeight="1" x14ac:dyDescent="0.3">
      <c r="A37" s="313" t="s">
        <v>530</v>
      </c>
      <c r="B37" s="408">
        <v>0</v>
      </c>
      <c r="C37" s="408">
        <v>0</v>
      </c>
      <c r="D37" s="408">
        <f t="shared" ref="D37:D39" si="11">B37+C37</f>
        <v>0</v>
      </c>
      <c r="E37" s="408">
        <v>0</v>
      </c>
      <c r="F37" s="408">
        <v>0</v>
      </c>
      <c r="G37" s="408">
        <f t="shared" si="10"/>
        <v>0</v>
      </c>
    </row>
    <row r="38" spans="1:7" ht="13.95" customHeight="1" x14ac:dyDescent="0.3">
      <c r="A38" s="313" t="s">
        <v>531</v>
      </c>
      <c r="B38" s="408">
        <v>0</v>
      </c>
      <c r="C38" s="408">
        <v>0</v>
      </c>
      <c r="D38" s="408">
        <f t="shared" si="11"/>
        <v>0</v>
      </c>
      <c r="E38" s="408">
        <v>0</v>
      </c>
      <c r="F38" s="408">
        <v>0</v>
      </c>
      <c r="G38" s="408">
        <f t="shared" si="10"/>
        <v>0</v>
      </c>
    </row>
    <row r="39" spans="1:7" x14ac:dyDescent="0.3">
      <c r="A39" s="313" t="s">
        <v>532</v>
      </c>
      <c r="B39" s="408">
        <v>0</v>
      </c>
      <c r="C39" s="408">
        <v>0</v>
      </c>
      <c r="D39" s="408">
        <f t="shared" si="11"/>
        <v>0</v>
      </c>
      <c r="E39" s="408">
        <v>0</v>
      </c>
      <c r="F39" s="408">
        <v>0</v>
      </c>
      <c r="G39" s="408">
        <f t="shared" si="10"/>
        <v>0</v>
      </c>
    </row>
    <row r="40" spans="1:7" x14ac:dyDescent="0.3">
      <c r="A40" s="313"/>
      <c r="B40" s="408"/>
      <c r="C40" s="408"/>
      <c r="D40" s="408"/>
      <c r="E40" s="408"/>
      <c r="F40" s="408"/>
      <c r="G40" s="408"/>
    </row>
    <row r="41" spans="1:7" x14ac:dyDescent="0.3">
      <c r="A41" s="298" t="s">
        <v>436</v>
      </c>
      <c r="B41" s="409">
        <f t="shared" ref="B41:G41" si="12">SUM(B35+B24+B15+B5)</f>
        <v>8694503</v>
      </c>
      <c r="C41" s="409">
        <f t="shared" si="12"/>
        <v>250000</v>
      </c>
      <c r="D41" s="409">
        <f t="shared" si="12"/>
        <v>8944503</v>
      </c>
      <c r="E41" s="409">
        <f t="shared" si="12"/>
        <v>3458613.02</v>
      </c>
      <c r="F41" s="409">
        <f t="shared" si="12"/>
        <v>3458613.02</v>
      </c>
      <c r="G41" s="409">
        <f t="shared" si="12"/>
        <v>5485889.9800000004</v>
      </c>
    </row>
    <row r="43" spans="1:7" x14ac:dyDescent="0.3">
      <c r="A43" s="287" t="s">
        <v>449</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3"/>
  <sheetViews>
    <sheetView showGridLines="0" zoomScale="75" workbookViewId="0">
      <selection activeCell="B24" sqref="B24:C27"/>
    </sheetView>
  </sheetViews>
  <sheetFormatPr baseColWidth="10" defaultColWidth="9.33203125" defaultRowHeight="14.4" x14ac:dyDescent="0.3"/>
  <cols>
    <col min="1" max="1" width="27.44140625" style="287" customWidth="1"/>
    <col min="2" max="2" width="20.77734375" style="287" customWidth="1"/>
    <col min="3" max="3" width="16.21875" style="287" customWidth="1"/>
    <col min="4" max="4" width="16.88671875" style="287" customWidth="1"/>
    <col min="5" max="16384" width="9.33203125" style="287"/>
  </cols>
  <sheetData>
    <row r="1" spans="1:4" ht="54.45" customHeight="1" x14ac:dyDescent="0.3">
      <c r="A1" s="488" t="s">
        <v>690</v>
      </c>
      <c r="B1" s="489"/>
      <c r="C1" s="489"/>
      <c r="D1" s="490"/>
    </row>
    <row r="2" spans="1:4" ht="24.9" customHeight="1" x14ac:dyDescent="0.3">
      <c r="A2" s="314" t="s">
        <v>533</v>
      </c>
      <c r="B2" s="315" t="s">
        <v>534</v>
      </c>
      <c r="C2" s="315" t="s">
        <v>371</v>
      </c>
      <c r="D2" s="316" t="s">
        <v>234</v>
      </c>
    </row>
    <row r="3" spans="1:4" ht="15" customHeight="1" x14ac:dyDescent="0.3">
      <c r="A3" s="491" t="s">
        <v>535</v>
      </c>
      <c r="B3" s="492"/>
      <c r="C3" s="492"/>
      <c r="D3" s="493"/>
    </row>
    <row r="4" spans="1:4" x14ac:dyDescent="0.3">
      <c r="A4" s="317" t="s">
        <v>536</v>
      </c>
      <c r="B4" s="318"/>
      <c r="C4" s="318"/>
      <c r="D4" s="415">
        <f>+B4-C4</f>
        <v>0</v>
      </c>
    </row>
    <row r="5" spans="1:4" x14ac:dyDescent="0.3">
      <c r="A5" s="317"/>
      <c r="B5" s="318"/>
      <c r="C5" s="318"/>
      <c r="D5" s="415">
        <f t="shared" ref="D5:D11" si="0">+B5-C5</f>
        <v>0</v>
      </c>
    </row>
    <row r="6" spans="1:4" x14ac:dyDescent="0.3">
      <c r="A6" s="319"/>
      <c r="B6" s="320"/>
      <c r="C6" s="318"/>
      <c r="D6" s="415">
        <f t="shared" si="0"/>
        <v>0</v>
      </c>
    </row>
    <row r="7" spans="1:4" x14ac:dyDescent="0.3">
      <c r="A7" s="317"/>
      <c r="B7" s="318"/>
      <c r="C7" s="318"/>
      <c r="D7" s="415">
        <f t="shared" si="0"/>
        <v>0</v>
      </c>
    </row>
    <row r="8" spans="1:4" x14ac:dyDescent="0.3">
      <c r="A8" s="317"/>
      <c r="B8" s="318"/>
      <c r="C8" s="318"/>
      <c r="D8" s="415">
        <f t="shared" si="0"/>
        <v>0</v>
      </c>
    </row>
    <row r="9" spans="1:4" x14ac:dyDescent="0.3">
      <c r="A9" s="317"/>
      <c r="B9" s="321"/>
      <c r="C9" s="318"/>
      <c r="D9" s="415">
        <f t="shared" si="0"/>
        <v>0</v>
      </c>
    </row>
    <row r="10" spans="1:4" x14ac:dyDescent="0.3">
      <c r="A10" s="317"/>
      <c r="B10" s="318"/>
      <c r="C10" s="318"/>
      <c r="D10" s="415">
        <f t="shared" si="0"/>
        <v>0</v>
      </c>
    </row>
    <row r="11" spans="1:4" x14ac:dyDescent="0.3">
      <c r="A11" s="317"/>
      <c r="B11" s="415"/>
      <c r="C11" s="415"/>
      <c r="D11" s="415">
        <f t="shared" si="0"/>
        <v>0</v>
      </c>
    </row>
    <row r="12" spans="1:4" x14ac:dyDescent="0.3">
      <c r="A12" s="317" t="s">
        <v>537</v>
      </c>
      <c r="B12" s="416">
        <f>SUM(B4:B11)</f>
        <v>0</v>
      </c>
      <c r="C12" s="416">
        <f>SUM(C4:C11)</f>
        <v>0</v>
      </c>
      <c r="D12" s="416">
        <f>SUM(D4:D11)</f>
        <v>0</v>
      </c>
    </row>
    <row r="13" spans="1:4" x14ac:dyDescent="0.3">
      <c r="A13" s="322"/>
      <c r="B13" s="323"/>
      <c r="C13" s="323"/>
      <c r="D13" s="323"/>
    </row>
    <row r="14" spans="1:4" ht="15" customHeight="1" x14ac:dyDescent="0.3">
      <c r="A14" s="494" t="s">
        <v>538</v>
      </c>
      <c r="B14" s="495"/>
      <c r="C14" s="495"/>
      <c r="D14" s="496"/>
    </row>
    <row r="15" spans="1:4" x14ac:dyDescent="0.3">
      <c r="A15" s="317" t="s">
        <v>539</v>
      </c>
      <c r="B15" s="318"/>
      <c r="C15" s="318"/>
      <c r="D15" s="415">
        <f>+B15-C15</f>
        <v>0</v>
      </c>
    </row>
    <row r="16" spans="1:4" x14ac:dyDescent="0.3">
      <c r="A16" s="317"/>
      <c r="B16" s="318"/>
      <c r="C16" s="318"/>
      <c r="D16" s="415">
        <f t="shared" ref="D16:D24" si="1">+B16-C16</f>
        <v>0</v>
      </c>
    </row>
    <row r="17" spans="1:4" x14ac:dyDescent="0.3">
      <c r="A17" s="317"/>
      <c r="B17" s="318"/>
      <c r="C17" s="318"/>
      <c r="D17" s="415">
        <f t="shared" si="1"/>
        <v>0</v>
      </c>
    </row>
    <row r="18" spans="1:4" x14ac:dyDescent="0.3">
      <c r="A18" s="317"/>
      <c r="B18" s="318"/>
      <c r="C18" s="318"/>
      <c r="D18" s="415">
        <f t="shared" si="1"/>
        <v>0</v>
      </c>
    </row>
    <row r="19" spans="1:4" x14ac:dyDescent="0.3">
      <c r="A19" s="319"/>
      <c r="B19" s="320"/>
      <c r="C19" s="318"/>
      <c r="D19" s="415">
        <f t="shared" si="1"/>
        <v>0</v>
      </c>
    </row>
    <row r="20" spans="1:4" x14ac:dyDescent="0.3">
      <c r="A20" s="317"/>
      <c r="B20" s="318"/>
      <c r="C20" s="318"/>
      <c r="D20" s="415">
        <f t="shared" si="1"/>
        <v>0</v>
      </c>
    </row>
    <row r="21" spans="1:4" x14ac:dyDescent="0.3">
      <c r="A21" s="317"/>
      <c r="B21" s="318"/>
      <c r="C21" s="318"/>
      <c r="D21" s="415">
        <f t="shared" si="1"/>
        <v>0</v>
      </c>
    </row>
    <row r="22" spans="1:4" x14ac:dyDescent="0.3">
      <c r="A22" s="317"/>
      <c r="B22" s="318"/>
      <c r="C22" s="318"/>
      <c r="D22" s="415">
        <f t="shared" si="1"/>
        <v>0</v>
      </c>
    </row>
    <row r="23" spans="1:4" x14ac:dyDescent="0.3">
      <c r="A23" s="317"/>
      <c r="B23" s="318"/>
      <c r="C23" s="318"/>
      <c r="D23" s="415">
        <f t="shared" si="1"/>
        <v>0</v>
      </c>
    </row>
    <row r="24" spans="1:4" x14ac:dyDescent="0.3">
      <c r="A24" s="317"/>
      <c r="B24" s="415"/>
      <c r="C24" s="415"/>
      <c r="D24" s="415">
        <f t="shared" si="1"/>
        <v>0</v>
      </c>
    </row>
    <row r="25" spans="1:4" x14ac:dyDescent="0.3">
      <c r="A25" s="317" t="s">
        <v>540</v>
      </c>
      <c r="B25" s="416">
        <f>SUM(B15:B24)</f>
        <v>0</v>
      </c>
      <c r="C25" s="416">
        <f>SUM(C15:C24)</f>
        <v>0</v>
      </c>
      <c r="D25" s="416">
        <f>SUM(D15:D24)</f>
        <v>0</v>
      </c>
    </row>
    <row r="26" spans="1:4" x14ac:dyDescent="0.3">
      <c r="A26" s="322"/>
      <c r="B26" s="323"/>
      <c r="C26" s="323"/>
      <c r="D26" s="323"/>
    </row>
    <row r="27" spans="1:4" x14ac:dyDescent="0.3">
      <c r="A27" s="324" t="s">
        <v>541</v>
      </c>
      <c r="B27" s="416">
        <f>B25+B12</f>
        <v>0</v>
      </c>
      <c r="C27" s="416">
        <f>C25+C12</f>
        <v>0</v>
      </c>
      <c r="D27" s="416">
        <f>D25+D12</f>
        <v>0</v>
      </c>
    </row>
    <row r="28" spans="1:4" x14ac:dyDescent="0.3">
      <c r="A28" s="325"/>
      <c r="B28" s="325"/>
      <c r="C28" s="325"/>
      <c r="D28" s="325"/>
    </row>
    <row r="29" spans="1:4" x14ac:dyDescent="0.3">
      <c r="A29" s="326" t="s">
        <v>449</v>
      </c>
      <c r="B29" s="325"/>
      <c r="C29" s="325"/>
      <c r="D29" s="325"/>
    </row>
    <row r="30" spans="1:4" x14ac:dyDescent="0.3">
      <c r="A30" s="325"/>
      <c r="B30" s="325"/>
      <c r="C30" s="325"/>
      <c r="D30" s="325"/>
    </row>
    <row r="31" spans="1:4" x14ac:dyDescent="0.3">
      <c r="A31" s="325"/>
      <c r="B31" s="325"/>
      <c r="C31" s="325"/>
      <c r="D31" s="325"/>
    </row>
    <row r="32" spans="1:4" x14ac:dyDescent="0.3">
      <c r="A32" s="325"/>
      <c r="B32" s="325"/>
      <c r="C32" s="325"/>
      <c r="D32" s="325"/>
    </row>
    <row r="33" spans="1:4" x14ac:dyDescent="0.3">
      <c r="A33" s="325"/>
      <c r="B33" s="325"/>
      <c r="C33" s="325"/>
      <c r="D33" s="325"/>
    </row>
  </sheetData>
  <sheetProtection formatCells="0" formatColumns="0" formatRows="0" insertRows="0" deleteRows="0" sort="0" autoFilter="0"/>
  <mergeCells count="3">
    <mergeCell ref="A1:D1"/>
    <mergeCell ref="A3:D3"/>
    <mergeCell ref="A14:D14"/>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5"/>
  <sheetViews>
    <sheetView showGridLines="0" workbookViewId="0">
      <selection activeCell="B20" sqref="B20:C24"/>
    </sheetView>
  </sheetViews>
  <sheetFormatPr baseColWidth="10" defaultColWidth="11.44140625" defaultRowHeight="10.199999999999999" x14ac:dyDescent="0.2"/>
  <cols>
    <col min="1" max="1" width="40.6640625" style="61" customWidth="1"/>
    <col min="2" max="2" width="22.88671875" style="61" customWidth="1"/>
    <col min="3" max="3" width="19.33203125" style="61" customWidth="1"/>
    <col min="4" max="16384" width="11.44140625" style="61"/>
  </cols>
  <sheetData>
    <row r="1" spans="1:3" ht="47.55" customHeight="1" x14ac:dyDescent="0.2">
      <c r="A1" s="497" t="s">
        <v>691</v>
      </c>
      <c r="B1" s="497"/>
      <c r="C1" s="497"/>
    </row>
    <row r="2" spans="1:3" ht="24.9" customHeight="1" x14ac:dyDescent="0.2">
      <c r="A2" s="316" t="s">
        <v>533</v>
      </c>
      <c r="B2" s="316" t="s">
        <v>336</v>
      </c>
      <c r="C2" s="316" t="s">
        <v>349</v>
      </c>
    </row>
    <row r="3" spans="1:3" ht="15" customHeight="1" x14ac:dyDescent="0.2">
      <c r="A3" s="498" t="s">
        <v>535</v>
      </c>
      <c r="B3" s="498"/>
      <c r="C3" s="498"/>
    </row>
    <row r="4" spans="1:3" x14ac:dyDescent="0.2">
      <c r="A4" s="327" t="s">
        <v>536</v>
      </c>
      <c r="B4" s="328"/>
      <c r="C4" s="328"/>
    </row>
    <row r="5" spans="1:3" x14ac:dyDescent="0.2">
      <c r="A5" s="329"/>
      <c r="B5" s="328"/>
      <c r="C5" s="328"/>
    </row>
    <row r="6" spans="1:3" x14ac:dyDescent="0.2">
      <c r="A6" s="330" t="s">
        <v>542</v>
      </c>
      <c r="B6" s="331"/>
      <c r="C6" s="331"/>
    </row>
    <row r="7" spans="1:3" x14ac:dyDescent="0.2">
      <c r="A7" s="330"/>
      <c r="B7" s="331"/>
      <c r="C7" s="331"/>
    </row>
    <row r="8" spans="1:3" x14ac:dyDescent="0.2">
      <c r="A8" s="330"/>
      <c r="B8" s="331"/>
      <c r="C8" s="331"/>
    </row>
    <row r="9" spans="1:3" x14ac:dyDescent="0.2">
      <c r="A9" s="330"/>
      <c r="B9" s="331"/>
      <c r="C9" s="331"/>
    </row>
    <row r="10" spans="1:3" x14ac:dyDescent="0.2">
      <c r="A10" s="330"/>
      <c r="B10" s="417"/>
      <c r="C10" s="417"/>
    </row>
    <row r="11" spans="1:3" x14ac:dyDescent="0.2">
      <c r="A11" s="333" t="s">
        <v>543</v>
      </c>
      <c r="B11" s="418">
        <v>0</v>
      </c>
      <c r="C11" s="418">
        <v>0</v>
      </c>
    </row>
    <row r="12" spans="1:3" x14ac:dyDescent="0.2">
      <c r="A12" s="334"/>
      <c r="B12" s="335"/>
      <c r="C12" s="335"/>
    </row>
    <row r="13" spans="1:3" ht="15" customHeight="1" x14ac:dyDescent="0.2">
      <c r="A13" s="499" t="s">
        <v>538</v>
      </c>
      <c r="B13" s="499"/>
      <c r="C13" s="499"/>
    </row>
    <row r="14" spans="1:3" x14ac:dyDescent="0.2">
      <c r="A14" s="330" t="s">
        <v>539</v>
      </c>
      <c r="B14" s="331"/>
      <c r="C14" s="331"/>
    </row>
    <row r="15" spans="1:3" x14ac:dyDescent="0.2">
      <c r="A15" s="332"/>
      <c r="B15" s="331"/>
      <c r="C15" s="331"/>
    </row>
    <row r="16" spans="1:3" x14ac:dyDescent="0.2">
      <c r="A16" s="332"/>
      <c r="B16" s="331"/>
      <c r="C16" s="331"/>
    </row>
    <row r="17" spans="1:3" x14ac:dyDescent="0.2">
      <c r="A17" s="332"/>
      <c r="B17" s="331"/>
      <c r="C17" s="331"/>
    </row>
    <row r="18" spans="1:3" x14ac:dyDescent="0.2">
      <c r="A18" s="332"/>
      <c r="B18" s="331"/>
      <c r="C18" s="331"/>
    </row>
    <row r="19" spans="1:3" x14ac:dyDescent="0.2">
      <c r="A19" s="332"/>
      <c r="B19" s="331"/>
      <c r="C19" s="331"/>
    </row>
    <row r="20" spans="1:3" x14ac:dyDescent="0.2">
      <c r="A20" s="332"/>
      <c r="B20" s="417"/>
      <c r="C20" s="417"/>
    </row>
    <row r="21" spans="1:3" x14ac:dyDescent="0.2">
      <c r="A21" s="333" t="s">
        <v>544</v>
      </c>
      <c r="B21" s="418">
        <f>SUM(B14:B20)</f>
        <v>0</v>
      </c>
      <c r="C21" s="418">
        <f>SUM(C14:C20)</f>
        <v>0</v>
      </c>
    </row>
    <row r="22" spans="1:3" x14ac:dyDescent="0.2">
      <c r="A22" s="334"/>
      <c r="B22" s="335"/>
      <c r="C22" s="335"/>
    </row>
    <row r="23" spans="1:3" x14ac:dyDescent="0.2">
      <c r="A23" s="333" t="s">
        <v>541</v>
      </c>
      <c r="B23" s="418">
        <v>0</v>
      </c>
      <c r="C23" s="418">
        <v>0</v>
      </c>
    </row>
    <row r="24" spans="1:3" x14ac:dyDescent="0.2">
      <c r="B24" s="336"/>
      <c r="C24" s="336"/>
    </row>
    <row r="25" spans="1:3" x14ac:dyDescent="0.2">
      <c r="A25" s="337" t="s">
        <v>449</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38"/>
  <sheetViews>
    <sheetView showGridLines="0" topLeftCell="A4" zoomScaleNormal="100" zoomScaleSheetLayoutView="90" workbookViewId="0">
      <selection activeCell="B4" sqref="B4:G36"/>
    </sheetView>
  </sheetViews>
  <sheetFormatPr baseColWidth="10" defaultColWidth="11.44140625" defaultRowHeight="10.199999999999999" x14ac:dyDescent="0.2"/>
  <cols>
    <col min="1" max="1" width="62.44140625" style="338" customWidth="1"/>
    <col min="2" max="2" width="15.6640625" style="338" customWidth="1"/>
    <col min="3" max="3" width="18.6640625" style="338" customWidth="1"/>
    <col min="4" max="4" width="15.6640625" style="338" customWidth="1"/>
    <col min="5" max="7" width="15.6640625" style="348" customWidth="1"/>
    <col min="8" max="16384" width="11.44140625" style="338"/>
  </cols>
  <sheetData>
    <row r="1" spans="1:8" ht="50.1" customHeight="1" x14ac:dyDescent="0.2">
      <c r="A1" s="486" t="s">
        <v>688</v>
      </c>
      <c r="B1" s="486"/>
      <c r="C1" s="486"/>
      <c r="D1" s="486"/>
      <c r="E1" s="486"/>
      <c r="F1" s="486"/>
      <c r="G1" s="487"/>
    </row>
    <row r="2" spans="1:8" ht="15" customHeight="1" x14ac:dyDescent="0.2">
      <c r="A2" s="500" t="s">
        <v>100</v>
      </c>
      <c r="B2" s="486" t="s">
        <v>430</v>
      </c>
      <c r="C2" s="486"/>
      <c r="D2" s="486"/>
      <c r="E2" s="486"/>
      <c r="F2" s="486"/>
      <c r="G2" s="480" t="s">
        <v>431</v>
      </c>
    </row>
    <row r="3" spans="1:8" ht="24.9" customHeight="1" x14ac:dyDescent="0.2">
      <c r="A3" s="501"/>
      <c r="B3" s="339" t="s">
        <v>343</v>
      </c>
      <c r="C3" s="294" t="s">
        <v>432</v>
      </c>
      <c r="D3" s="294" t="s">
        <v>405</v>
      </c>
      <c r="E3" s="294" t="s">
        <v>336</v>
      </c>
      <c r="F3" s="340" t="s">
        <v>349</v>
      </c>
      <c r="G3" s="481"/>
    </row>
    <row r="4" spans="1:8" x14ac:dyDescent="0.2">
      <c r="A4" s="341"/>
      <c r="B4" s="419"/>
      <c r="C4" s="419"/>
      <c r="D4" s="419"/>
      <c r="E4" s="419"/>
      <c r="F4" s="419"/>
      <c r="G4" s="419"/>
    </row>
    <row r="5" spans="1:8" x14ac:dyDescent="0.2">
      <c r="A5" s="342" t="s">
        <v>545</v>
      </c>
      <c r="B5" s="420">
        <f>+B6+B9+B18+B22+B25+B30</f>
        <v>8694503</v>
      </c>
      <c r="C5" s="420">
        <f t="shared" ref="C5:G5" si="0">+C6+C9+C18+C22+C25+C30</f>
        <v>250000</v>
      </c>
      <c r="D5" s="420">
        <f t="shared" si="0"/>
        <v>8944503</v>
      </c>
      <c r="E5" s="420">
        <f t="shared" si="0"/>
        <v>3458613.02</v>
      </c>
      <c r="F5" s="420">
        <f t="shared" si="0"/>
        <v>3458613.02</v>
      </c>
      <c r="G5" s="420">
        <f t="shared" si="0"/>
        <v>5485889.9800000004</v>
      </c>
    </row>
    <row r="6" spans="1:8" ht="19.95" customHeight="1" x14ac:dyDescent="0.2">
      <c r="A6" s="343" t="s">
        <v>546</v>
      </c>
      <c r="B6" s="414">
        <f>SUM(B7:B8)</f>
        <v>0</v>
      </c>
      <c r="C6" s="414">
        <f>SUM(C7:C8)</f>
        <v>0</v>
      </c>
      <c r="D6" s="414">
        <f t="shared" ref="D6:G6" si="1">SUM(D7:D8)</f>
        <v>0</v>
      </c>
      <c r="E6" s="414">
        <f t="shared" si="1"/>
        <v>0</v>
      </c>
      <c r="F6" s="414">
        <f t="shared" si="1"/>
        <v>0</v>
      </c>
      <c r="G6" s="414">
        <f t="shared" si="1"/>
        <v>0</v>
      </c>
      <c r="H6" s="344">
        <v>0</v>
      </c>
    </row>
    <row r="7" spans="1:8" ht="10.050000000000001" customHeight="1" x14ac:dyDescent="0.2">
      <c r="A7" s="345" t="s">
        <v>547</v>
      </c>
      <c r="B7" s="408">
        <v>0</v>
      </c>
      <c r="C7" s="408">
        <v>0</v>
      </c>
      <c r="D7" s="408">
        <f>B7+C7</f>
        <v>0</v>
      </c>
      <c r="E7" s="408">
        <v>0</v>
      </c>
      <c r="F7" s="408">
        <v>0</v>
      </c>
      <c r="G7" s="408">
        <f>D7-E7</f>
        <v>0</v>
      </c>
      <c r="H7" s="344" t="s">
        <v>548</v>
      </c>
    </row>
    <row r="8" spans="1:8" ht="13.95" customHeight="1" x14ac:dyDescent="0.2">
      <c r="A8" s="345" t="s">
        <v>549</v>
      </c>
      <c r="B8" s="408">
        <v>0</v>
      </c>
      <c r="C8" s="408">
        <v>0</v>
      </c>
      <c r="D8" s="408">
        <f>B8+C8</f>
        <v>0</v>
      </c>
      <c r="E8" s="408">
        <v>0</v>
      </c>
      <c r="F8" s="408">
        <v>0</v>
      </c>
      <c r="G8" s="408">
        <f>D8-E8</f>
        <v>0</v>
      </c>
      <c r="H8" s="344" t="s">
        <v>550</v>
      </c>
    </row>
    <row r="9" spans="1:8" ht="10.5" customHeight="1" x14ac:dyDescent="0.2">
      <c r="A9" s="343" t="s">
        <v>551</v>
      </c>
      <c r="B9" s="414">
        <f>SUM(B10:B17)</f>
        <v>8694503</v>
      </c>
      <c r="C9" s="414">
        <f>SUM(C10:C17)</f>
        <v>250000</v>
      </c>
      <c r="D9" s="414">
        <f t="shared" ref="D9:G9" si="2">SUM(D10:D17)</f>
        <v>8944503</v>
      </c>
      <c r="E9" s="414">
        <f t="shared" si="2"/>
        <v>3458613.02</v>
      </c>
      <c r="F9" s="414">
        <f t="shared" si="2"/>
        <v>3458613.02</v>
      </c>
      <c r="G9" s="414">
        <f t="shared" si="2"/>
        <v>5485889.9800000004</v>
      </c>
      <c r="H9" s="344">
        <v>0</v>
      </c>
    </row>
    <row r="10" spans="1:8" ht="10.050000000000001" customHeight="1" x14ac:dyDescent="0.2">
      <c r="A10" s="345" t="s">
        <v>552</v>
      </c>
      <c r="B10" s="408">
        <v>8694503</v>
      </c>
      <c r="C10" s="408">
        <v>250000</v>
      </c>
      <c r="D10" s="408">
        <f t="shared" ref="D10:D17" si="3">B10+C10</f>
        <v>8944503</v>
      </c>
      <c r="E10" s="408">
        <v>3458613.02</v>
      </c>
      <c r="F10" s="408">
        <v>3458613.02</v>
      </c>
      <c r="G10" s="408">
        <f t="shared" ref="G10:G17" si="4">D10-E10</f>
        <v>5485889.9800000004</v>
      </c>
      <c r="H10" s="344" t="s">
        <v>553</v>
      </c>
    </row>
    <row r="11" spans="1:8" ht="10.050000000000001" customHeight="1" x14ac:dyDescent="0.2">
      <c r="A11" s="345" t="s">
        <v>554</v>
      </c>
      <c r="B11" s="408">
        <v>0</v>
      </c>
      <c r="C11" s="408">
        <v>0</v>
      </c>
      <c r="D11" s="408">
        <f t="shared" si="3"/>
        <v>0</v>
      </c>
      <c r="E11" s="408">
        <v>0</v>
      </c>
      <c r="F11" s="408">
        <v>0</v>
      </c>
      <c r="G11" s="408">
        <f t="shared" si="4"/>
        <v>0</v>
      </c>
      <c r="H11" s="344" t="s">
        <v>555</v>
      </c>
    </row>
    <row r="12" spans="1:8" ht="10.050000000000001" customHeight="1" x14ac:dyDescent="0.2">
      <c r="A12" s="345" t="s">
        <v>556</v>
      </c>
      <c r="B12" s="408">
        <v>0</v>
      </c>
      <c r="C12" s="408">
        <v>0</v>
      </c>
      <c r="D12" s="408">
        <f t="shared" si="3"/>
        <v>0</v>
      </c>
      <c r="E12" s="408">
        <v>0</v>
      </c>
      <c r="F12" s="408">
        <v>0</v>
      </c>
      <c r="G12" s="408">
        <f t="shared" si="4"/>
        <v>0</v>
      </c>
      <c r="H12" s="344" t="s">
        <v>557</v>
      </c>
    </row>
    <row r="13" spans="1:8" x14ac:dyDescent="0.2">
      <c r="A13" s="345" t="s">
        <v>558</v>
      </c>
      <c r="B13" s="408">
        <v>0</v>
      </c>
      <c r="C13" s="408">
        <v>0</v>
      </c>
      <c r="D13" s="408">
        <f t="shared" si="3"/>
        <v>0</v>
      </c>
      <c r="E13" s="408">
        <v>0</v>
      </c>
      <c r="F13" s="408">
        <v>0</v>
      </c>
      <c r="G13" s="408">
        <f t="shared" si="4"/>
        <v>0</v>
      </c>
      <c r="H13" s="344" t="s">
        <v>559</v>
      </c>
    </row>
    <row r="14" spans="1:8" ht="10.050000000000001" customHeight="1" x14ac:dyDescent="0.2">
      <c r="A14" s="345" t="s">
        <v>560</v>
      </c>
      <c r="B14" s="408">
        <v>0</v>
      </c>
      <c r="C14" s="408">
        <v>0</v>
      </c>
      <c r="D14" s="408">
        <f t="shared" si="3"/>
        <v>0</v>
      </c>
      <c r="E14" s="408">
        <v>0</v>
      </c>
      <c r="F14" s="408">
        <v>0</v>
      </c>
      <c r="G14" s="408">
        <f t="shared" si="4"/>
        <v>0</v>
      </c>
      <c r="H14" s="344" t="s">
        <v>561</v>
      </c>
    </row>
    <row r="15" spans="1:8" ht="10.050000000000001" customHeight="1" x14ac:dyDescent="0.2">
      <c r="A15" s="345" t="s">
        <v>562</v>
      </c>
      <c r="B15" s="408">
        <v>0</v>
      </c>
      <c r="C15" s="408">
        <v>0</v>
      </c>
      <c r="D15" s="408">
        <f t="shared" si="3"/>
        <v>0</v>
      </c>
      <c r="E15" s="408">
        <v>0</v>
      </c>
      <c r="F15" s="408">
        <v>0</v>
      </c>
      <c r="G15" s="408">
        <f t="shared" si="4"/>
        <v>0</v>
      </c>
      <c r="H15" s="344" t="s">
        <v>563</v>
      </c>
    </row>
    <row r="16" spans="1:8" x14ac:dyDescent="0.2">
      <c r="A16" s="345" t="s">
        <v>564</v>
      </c>
      <c r="B16" s="408">
        <v>0</v>
      </c>
      <c r="C16" s="408">
        <v>0</v>
      </c>
      <c r="D16" s="408">
        <f t="shared" si="3"/>
        <v>0</v>
      </c>
      <c r="E16" s="408">
        <v>0</v>
      </c>
      <c r="F16" s="408">
        <v>0</v>
      </c>
      <c r="G16" s="408">
        <f t="shared" si="4"/>
        <v>0</v>
      </c>
      <c r="H16" s="344" t="s">
        <v>565</v>
      </c>
    </row>
    <row r="17" spans="1:8" x14ac:dyDescent="0.2">
      <c r="A17" s="345" t="s">
        <v>566</v>
      </c>
      <c r="B17" s="408">
        <v>0</v>
      </c>
      <c r="C17" s="408">
        <v>0</v>
      </c>
      <c r="D17" s="408">
        <f t="shared" si="3"/>
        <v>0</v>
      </c>
      <c r="E17" s="408">
        <v>0</v>
      </c>
      <c r="F17" s="408">
        <v>0</v>
      </c>
      <c r="G17" s="408">
        <f t="shared" si="4"/>
        <v>0</v>
      </c>
      <c r="H17" s="344" t="s">
        <v>567</v>
      </c>
    </row>
    <row r="18" spans="1:8" ht="10.5" customHeight="1" x14ac:dyDescent="0.2">
      <c r="A18" s="343" t="s">
        <v>568</v>
      </c>
      <c r="B18" s="414">
        <f>SUM(B19:B21)</f>
        <v>0</v>
      </c>
      <c r="C18" s="414">
        <f>SUM(C19:C21)</f>
        <v>0</v>
      </c>
      <c r="D18" s="414">
        <f t="shared" ref="D18:G18" si="5">SUM(D19:D21)</f>
        <v>0</v>
      </c>
      <c r="E18" s="414">
        <f t="shared" si="5"/>
        <v>0</v>
      </c>
      <c r="F18" s="414">
        <f t="shared" si="5"/>
        <v>0</v>
      </c>
      <c r="G18" s="414">
        <f t="shared" si="5"/>
        <v>0</v>
      </c>
      <c r="H18" s="344">
        <v>0</v>
      </c>
    </row>
    <row r="19" spans="1:8" ht="10.050000000000001" customHeight="1" x14ac:dyDescent="0.2">
      <c r="A19" s="345" t="s">
        <v>569</v>
      </c>
      <c r="B19" s="408">
        <v>0</v>
      </c>
      <c r="C19" s="408">
        <v>0</v>
      </c>
      <c r="D19" s="408">
        <f t="shared" ref="D19:D21" si="6">B19+C19</f>
        <v>0</v>
      </c>
      <c r="E19" s="408">
        <v>0</v>
      </c>
      <c r="F19" s="408">
        <v>0</v>
      </c>
      <c r="G19" s="408">
        <f t="shared" ref="G19:G21" si="7">D19-E19</f>
        <v>0</v>
      </c>
      <c r="H19" s="344" t="s">
        <v>570</v>
      </c>
    </row>
    <row r="20" spans="1:8" ht="10.050000000000001" customHeight="1" x14ac:dyDescent="0.2">
      <c r="A20" s="345" t="s">
        <v>571</v>
      </c>
      <c r="B20" s="408">
        <v>0</v>
      </c>
      <c r="C20" s="408">
        <v>0</v>
      </c>
      <c r="D20" s="408">
        <f t="shared" si="6"/>
        <v>0</v>
      </c>
      <c r="E20" s="408">
        <v>0</v>
      </c>
      <c r="F20" s="408">
        <v>0</v>
      </c>
      <c r="G20" s="408">
        <f t="shared" si="7"/>
        <v>0</v>
      </c>
      <c r="H20" s="344" t="s">
        <v>572</v>
      </c>
    </row>
    <row r="21" spans="1:8" x14ac:dyDescent="0.2">
      <c r="A21" s="345" t="s">
        <v>573</v>
      </c>
      <c r="B21" s="408">
        <v>0</v>
      </c>
      <c r="C21" s="408">
        <v>0</v>
      </c>
      <c r="D21" s="408">
        <f t="shared" si="6"/>
        <v>0</v>
      </c>
      <c r="E21" s="408">
        <v>0</v>
      </c>
      <c r="F21" s="408">
        <v>0</v>
      </c>
      <c r="G21" s="408">
        <f t="shared" si="7"/>
        <v>0</v>
      </c>
      <c r="H21" s="344" t="s">
        <v>574</v>
      </c>
    </row>
    <row r="22" spans="1:8" x14ac:dyDescent="0.2">
      <c r="A22" s="343" t="s">
        <v>575</v>
      </c>
      <c r="B22" s="414">
        <f>SUM(B23:B24)</f>
        <v>0</v>
      </c>
      <c r="C22" s="414">
        <f>SUM(C23:C24)</f>
        <v>0</v>
      </c>
      <c r="D22" s="414">
        <f t="shared" ref="D22:G22" si="8">SUM(D23:D24)</f>
        <v>0</v>
      </c>
      <c r="E22" s="414">
        <f t="shared" si="8"/>
        <v>0</v>
      </c>
      <c r="F22" s="414">
        <f t="shared" si="8"/>
        <v>0</v>
      </c>
      <c r="G22" s="414">
        <f t="shared" si="8"/>
        <v>0</v>
      </c>
      <c r="H22" s="344">
        <v>0</v>
      </c>
    </row>
    <row r="23" spans="1:8" ht="10.050000000000001" customHeight="1" x14ac:dyDescent="0.2">
      <c r="A23" s="345" t="s">
        <v>576</v>
      </c>
      <c r="B23" s="408">
        <v>0</v>
      </c>
      <c r="C23" s="408">
        <v>0</v>
      </c>
      <c r="D23" s="408">
        <f t="shared" ref="D23:D24" si="9">B23+C23</f>
        <v>0</v>
      </c>
      <c r="E23" s="408">
        <v>0</v>
      </c>
      <c r="F23" s="408">
        <v>0</v>
      </c>
      <c r="G23" s="408">
        <f t="shared" ref="G23:G24" si="10">D23-E23</f>
        <v>0</v>
      </c>
      <c r="H23" s="344" t="s">
        <v>577</v>
      </c>
    </row>
    <row r="24" spans="1:8" x14ac:dyDescent="0.2">
      <c r="A24" s="345" t="s">
        <v>578</v>
      </c>
      <c r="B24" s="408">
        <v>0</v>
      </c>
      <c r="C24" s="408">
        <v>0</v>
      </c>
      <c r="D24" s="408">
        <f t="shared" si="9"/>
        <v>0</v>
      </c>
      <c r="E24" s="408">
        <v>0</v>
      </c>
      <c r="F24" s="408">
        <v>0</v>
      </c>
      <c r="G24" s="408">
        <f t="shared" si="10"/>
        <v>0</v>
      </c>
      <c r="H24" s="344" t="s">
        <v>579</v>
      </c>
    </row>
    <row r="25" spans="1:8" x14ac:dyDescent="0.2">
      <c r="A25" s="343" t="s">
        <v>580</v>
      </c>
      <c r="B25" s="414">
        <f>SUM(B26:B29)</f>
        <v>0</v>
      </c>
      <c r="C25" s="414">
        <f>SUM(C26:C29)</f>
        <v>0</v>
      </c>
      <c r="D25" s="414">
        <f t="shared" ref="D25:G25" si="11">SUM(D26:D29)</f>
        <v>0</v>
      </c>
      <c r="E25" s="414">
        <f t="shared" si="11"/>
        <v>0</v>
      </c>
      <c r="F25" s="414">
        <f t="shared" si="11"/>
        <v>0</v>
      </c>
      <c r="G25" s="414">
        <f t="shared" si="11"/>
        <v>0</v>
      </c>
      <c r="H25" s="344">
        <v>0</v>
      </c>
    </row>
    <row r="26" spans="1:8" ht="10.050000000000001" customHeight="1" x14ac:dyDescent="0.2">
      <c r="A26" s="345" t="s">
        <v>581</v>
      </c>
      <c r="B26" s="408">
        <v>0</v>
      </c>
      <c r="C26" s="408">
        <v>0</v>
      </c>
      <c r="D26" s="408">
        <f t="shared" ref="D26:D29" si="12">B26+C26</f>
        <v>0</v>
      </c>
      <c r="E26" s="408">
        <v>0</v>
      </c>
      <c r="F26" s="408">
        <v>0</v>
      </c>
      <c r="G26" s="408">
        <f t="shared" ref="G26:G29" si="13">D26-E26</f>
        <v>0</v>
      </c>
      <c r="H26" s="344" t="s">
        <v>582</v>
      </c>
    </row>
    <row r="27" spans="1:8" ht="10.050000000000001" customHeight="1" x14ac:dyDescent="0.2">
      <c r="A27" s="345" t="s">
        <v>583</v>
      </c>
      <c r="B27" s="408">
        <v>0</v>
      </c>
      <c r="C27" s="408">
        <v>0</v>
      </c>
      <c r="D27" s="408">
        <f t="shared" si="12"/>
        <v>0</v>
      </c>
      <c r="E27" s="408">
        <v>0</v>
      </c>
      <c r="F27" s="408">
        <v>0</v>
      </c>
      <c r="G27" s="408">
        <f t="shared" si="13"/>
        <v>0</v>
      </c>
      <c r="H27" s="344" t="s">
        <v>584</v>
      </c>
    </row>
    <row r="28" spans="1:8" ht="10.050000000000001" customHeight="1" x14ac:dyDescent="0.2">
      <c r="A28" s="345" t="s">
        <v>585</v>
      </c>
      <c r="B28" s="408">
        <v>0</v>
      </c>
      <c r="C28" s="408">
        <v>0</v>
      </c>
      <c r="D28" s="408">
        <f t="shared" si="12"/>
        <v>0</v>
      </c>
      <c r="E28" s="408">
        <v>0</v>
      </c>
      <c r="F28" s="408">
        <v>0</v>
      </c>
      <c r="G28" s="408">
        <f t="shared" si="13"/>
        <v>0</v>
      </c>
      <c r="H28" s="344" t="s">
        <v>586</v>
      </c>
    </row>
    <row r="29" spans="1:8" ht="10.050000000000001" customHeight="1" x14ac:dyDescent="0.2">
      <c r="A29" s="345" t="s">
        <v>587</v>
      </c>
      <c r="B29" s="408">
        <v>0</v>
      </c>
      <c r="C29" s="408">
        <v>0</v>
      </c>
      <c r="D29" s="408">
        <f t="shared" si="12"/>
        <v>0</v>
      </c>
      <c r="E29" s="408">
        <v>0</v>
      </c>
      <c r="F29" s="408">
        <v>0</v>
      </c>
      <c r="G29" s="408">
        <f t="shared" si="13"/>
        <v>0</v>
      </c>
      <c r="H29" s="344" t="s">
        <v>588</v>
      </c>
    </row>
    <row r="30" spans="1:8" ht="10.5" customHeight="1" x14ac:dyDescent="0.2">
      <c r="A30" s="343" t="s">
        <v>589</v>
      </c>
      <c r="B30" s="414">
        <f>SUM(B31)</f>
        <v>0</v>
      </c>
      <c r="C30" s="414">
        <f t="shared" ref="C30:G30" si="14">SUM(C31)</f>
        <v>0</v>
      </c>
      <c r="D30" s="414">
        <f t="shared" si="14"/>
        <v>0</v>
      </c>
      <c r="E30" s="414">
        <f t="shared" si="14"/>
        <v>0</v>
      </c>
      <c r="F30" s="414">
        <f t="shared" si="14"/>
        <v>0</v>
      </c>
      <c r="G30" s="414">
        <f t="shared" si="14"/>
        <v>0</v>
      </c>
      <c r="H30" s="344">
        <v>0</v>
      </c>
    </row>
    <row r="31" spans="1:8" x14ac:dyDescent="0.2">
      <c r="A31" s="345" t="s">
        <v>590</v>
      </c>
      <c r="B31" s="408">
        <v>0</v>
      </c>
      <c r="C31" s="408">
        <v>0</v>
      </c>
      <c r="D31" s="408">
        <f t="shared" ref="D31:D34" si="15">B31+C31</f>
        <v>0</v>
      </c>
      <c r="E31" s="408">
        <v>0</v>
      </c>
      <c r="F31" s="408">
        <v>0</v>
      </c>
      <c r="G31" s="408">
        <f t="shared" ref="G31:G34" si="16">D31-E31</f>
        <v>0</v>
      </c>
      <c r="H31" s="344" t="s">
        <v>591</v>
      </c>
    </row>
    <row r="32" spans="1:8" ht="13.95" customHeight="1" x14ac:dyDescent="0.2">
      <c r="A32" s="346" t="s">
        <v>592</v>
      </c>
      <c r="B32" s="414">
        <v>0</v>
      </c>
      <c r="C32" s="414">
        <v>0</v>
      </c>
      <c r="D32" s="414">
        <f t="shared" si="15"/>
        <v>0</v>
      </c>
      <c r="E32" s="414">
        <v>0</v>
      </c>
      <c r="F32" s="414">
        <v>0</v>
      </c>
      <c r="G32" s="414">
        <f t="shared" si="16"/>
        <v>0</v>
      </c>
      <c r="H32" s="344" t="s">
        <v>593</v>
      </c>
    </row>
    <row r="33" spans="1:8" ht="10.5" customHeight="1" x14ac:dyDescent="0.2">
      <c r="A33" s="346" t="s">
        <v>594</v>
      </c>
      <c r="B33" s="414">
        <v>0</v>
      </c>
      <c r="C33" s="414">
        <v>0</v>
      </c>
      <c r="D33" s="414">
        <f t="shared" si="15"/>
        <v>0</v>
      </c>
      <c r="E33" s="414">
        <v>0</v>
      </c>
      <c r="F33" s="414">
        <v>0</v>
      </c>
      <c r="G33" s="414">
        <f t="shared" si="16"/>
        <v>0</v>
      </c>
      <c r="H33" s="344" t="s">
        <v>595</v>
      </c>
    </row>
    <row r="34" spans="1:8" ht="10.5" customHeight="1" x14ac:dyDescent="0.2">
      <c r="A34" s="346" t="s">
        <v>532</v>
      </c>
      <c r="B34" s="414">
        <v>0</v>
      </c>
      <c r="C34" s="414">
        <v>0</v>
      </c>
      <c r="D34" s="414">
        <f t="shared" si="15"/>
        <v>0</v>
      </c>
      <c r="E34" s="414">
        <v>0</v>
      </c>
      <c r="F34" s="414">
        <v>0</v>
      </c>
      <c r="G34" s="414">
        <f t="shared" si="16"/>
        <v>0</v>
      </c>
      <c r="H34" s="344" t="s">
        <v>596</v>
      </c>
    </row>
    <row r="35" spans="1:8" ht="10.5" customHeight="1" x14ac:dyDescent="0.2">
      <c r="A35" s="346"/>
      <c r="B35" s="414"/>
      <c r="C35" s="414"/>
      <c r="D35" s="414"/>
      <c r="E35" s="414"/>
      <c r="F35" s="414"/>
      <c r="G35" s="414"/>
      <c r="H35" s="344"/>
    </row>
    <row r="36" spans="1:8" ht="13.5" customHeight="1" x14ac:dyDescent="0.25">
      <c r="A36" s="347" t="s">
        <v>436</v>
      </c>
      <c r="B36" s="409">
        <f>+B5+B32+B33+B34</f>
        <v>8694503</v>
      </c>
      <c r="C36" s="409">
        <f t="shared" ref="C36:G36" si="17">+C5+C32+C33+C34</f>
        <v>250000</v>
      </c>
      <c r="D36" s="409">
        <f t="shared" si="17"/>
        <v>8944503</v>
      </c>
      <c r="E36" s="409">
        <f t="shared" si="17"/>
        <v>3458613.02</v>
      </c>
      <c r="F36" s="409">
        <f t="shared" si="17"/>
        <v>3458613.02</v>
      </c>
      <c r="G36" s="409">
        <f t="shared" si="17"/>
        <v>5485889.9800000004</v>
      </c>
    </row>
    <row r="38" spans="1:8" x14ac:dyDescent="0.2">
      <c r="A38" s="3" t="s">
        <v>449</v>
      </c>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8"/>
  <sheetViews>
    <sheetView topLeftCell="A16" zoomScale="81" workbookViewId="0">
      <selection activeCell="C50" sqref="C50:C56"/>
    </sheetView>
  </sheetViews>
  <sheetFormatPr baseColWidth="10" defaultColWidth="9.109375" defaultRowHeight="10.199999999999999" x14ac:dyDescent="0.2"/>
  <cols>
    <col min="1" max="1" width="10" style="351" customWidth="1"/>
    <col min="2" max="2" width="68.5546875" style="351" bestFit="1" customWidth="1"/>
    <col min="3" max="3" width="17.44140625" style="351" bestFit="1" customWidth="1"/>
    <col min="4" max="5" width="23.6640625" style="351" bestFit="1" customWidth="1"/>
    <col min="6" max="6" width="19.33203125" style="351" customWidth="1"/>
    <col min="7" max="7" width="20.5546875" style="351" customWidth="1"/>
    <col min="8" max="10" width="20.33203125" style="351" customWidth="1"/>
    <col min="11" max="16384" width="9.109375" style="351"/>
  </cols>
  <sheetData>
    <row r="1" spans="1:10" ht="18.899999999999999" customHeight="1" x14ac:dyDescent="0.2">
      <c r="A1" s="505" t="s">
        <v>680</v>
      </c>
      <c r="B1" s="506"/>
      <c r="C1" s="506"/>
      <c r="D1" s="506"/>
      <c r="E1" s="506"/>
      <c r="F1" s="506"/>
      <c r="G1" s="349" t="s">
        <v>0</v>
      </c>
      <c r="H1" s="350">
        <v>2025</v>
      </c>
    </row>
    <row r="2" spans="1:10" ht="18.899999999999999" customHeight="1" x14ac:dyDescent="0.2">
      <c r="A2" s="505" t="s">
        <v>597</v>
      </c>
      <c r="B2" s="506"/>
      <c r="C2" s="506"/>
      <c r="D2" s="506"/>
      <c r="E2" s="506"/>
      <c r="F2" s="506"/>
      <c r="G2" s="349" t="s">
        <v>2</v>
      </c>
      <c r="H2" s="350" t="s">
        <v>3</v>
      </c>
    </row>
    <row r="3" spans="1:10" ht="18.899999999999999" customHeight="1" x14ac:dyDescent="0.2">
      <c r="A3" s="502" t="s">
        <v>692</v>
      </c>
      <c r="B3" s="503"/>
      <c r="C3" s="503"/>
      <c r="D3" s="503"/>
      <c r="E3" s="503"/>
      <c r="F3" s="503"/>
      <c r="G3" s="349" t="s">
        <v>4</v>
      </c>
      <c r="H3" s="350">
        <v>2</v>
      </c>
    </row>
    <row r="4" spans="1:10" x14ac:dyDescent="0.2">
      <c r="A4" s="502" t="s">
        <v>663</v>
      </c>
      <c r="B4" s="503"/>
      <c r="C4" s="503"/>
      <c r="D4" s="503"/>
      <c r="E4" s="503"/>
      <c r="F4" s="503"/>
      <c r="G4" s="352"/>
      <c r="H4" s="352"/>
    </row>
    <row r="5" spans="1:10" x14ac:dyDescent="0.2">
      <c r="A5" s="353" t="s">
        <v>598</v>
      </c>
      <c r="B5" s="354"/>
      <c r="C5" s="354"/>
      <c r="D5" s="354"/>
      <c r="E5" s="354"/>
      <c r="F5" s="354"/>
      <c r="G5" s="354"/>
      <c r="H5" s="354"/>
    </row>
    <row r="8" spans="1:10" x14ac:dyDescent="0.2">
      <c r="A8" s="355" t="s">
        <v>599</v>
      </c>
      <c r="B8" s="355" t="s">
        <v>100</v>
      </c>
      <c r="C8" s="355" t="s">
        <v>248</v>
      </c>
      <c r="D8" s="355" t="s">
        <v>600</v>
      </c>
      <c r="E8" s="355" t="s">
        <v>601</v>
      </c>
      <c r="F8" s="355" t="s">
        <v>251</v>
      </c>
      <c r="G8" s="355" t="s">
        <v>602</v>
      </c>
      <c r="H8" s="355" t="s">
        <v>603</v>
      </c>
      <c r="I8" s="355" t="s">
        <v>604</v>
      </c>
      <c r="J8" s="355" t="s">
        <v>605</v>
      </c>
    </row>
    <row r="9" spans="1:10" s="357" customFormat="1" x14ac:dyDescent="0.2">
      <c r="A9" s="356">
        <v>7000</v>
      </c>
      <c r="B9" s="357" t="s">
        <v>606</v>
      </c>
      <c r="C9" s="421"/>
      <c r="D9" s="421"/>
      <c r="E9" s="421"/>
      <c r="F9" s="421"/>
    </row>
    <row r="10" spans="1:10" x14ac:dyDescent="0.2">
      <c r="A10" s="351">
        <v>7110</v>
      </c>
      <c r="B10" s="351" t="s">
        <v>602</v>
      </c>
      <c r="C10" s="358">
        <v>0</v>
      </c>
      <c r="D10" s="358">
        <v>0</v>
      </c>
      <c r="E10" s="358">
        <v>0</v>
      </c>
      <c r="F10" s="358">
        <f>C10+D10+E10</f>
        <v>0</v>
      </c>
      <c r="G10" s="351"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51">
        <v>7120</v>
      </c>
      <c r="B11" s="351" t="s">
        <v>607</v>
      </c>
      <c r="C11" s="358">
        <v>0</v>
      </c>
      <c r="D11" s="358">
        <v>0</v>
      </c>
      <c r="E11" s="358">
        <v>0</v>
      </c>
      <c r="F11" s="358">
        <f t="shared" ref="F11:F35" si="0">C11+D11+E11</f>
        <v>0</v>
      </c>
    </row>
    <row r="12" spans="1:10" x14ac:dyDescent="0.2">
      <c r="A12" s="351">
        <v>7130</v>
      </c>
      <c r="B12" s="351" t="s">
        <v>608</v>
      </c>
      <c r="C12" s="358">
        <v>0</v>
      </c>
      <c r="D12" s="358">
        <v>0</v>
      </c>
      <c r="E12" s="358">
        <v>0</v>
      </c>
      <c r="F12" s="358">
        <f t="shared" si="0"/>
        <v>0</v>
      </c>
    </row>
    <row r="13" spans="1:10" x14ac:dyDescent="0.2">
      <c r="A13" s="351">
        <v>7140</v>
      </c>
      <c r="B13" s="351" t="s">
        <v>609</v>
      </c>
      <c r="C13" s="358">
        <v>0</v>
      </c>
      <c r="D13" s="358">
        <v>0</v>
      </c>
      <c r="E13" s="358">
        <v>0</v>
      </c>
      <c r="F13" s="358">
        <f t="shared" si="0"/>
        <v>0</v>
      </c>
    </row>
    <row r="14" spans="1:10" x14ac:dyDescent="0.2">
      <c r="A14" s="351">
        <v>7150</v>
      </c>
      <c r="B14" s="351" t="s">
        <v>610</v>
      </c>
      <c r="C14" s="358">
        <v>0</v>
      </c>
      <c r="D14" s="358">
        <v>0</v>
      </c>
      <c r="E14" s="358">
        <v>0</v>
      </c>
      <c r="F14" s="358">
        <f t="shared" si="0"/>
        <v>0</v>
      </c>
    </row>
    <row r="15" spans="1:10" x14ac:dyDescent="0.2">
      <c r="A15" s="351">
        <v>7160</v>
      </c>
      <c r="B15" s="351" t="s">
        <v>611</v>
      </c>
      <c r="C15" s="358">
        <v>0</v>
      </c>
      <c r="D15" s="358">
        <v>0</v>
      </c>
      <c r="E15" s="358">
        <v>0</v>
      </c>
      <c r="F15" s="358">
        <f t="shared" si="0"/>
        <v>0</v>
      </c>
    </row>
    <row r="16" spans="1:10" x14ac:dyDescent="0.2">
      <c r="A16" s="351">
        <v>7210</v>
      </c>
      <c r="B16" s="351" t="s">
        <v>612</v>
      </c>
      <c r="C16" s="358">
        <v>0</v>
      </c>
      <c r="D16" s="358">
        <v>0</v>
      </c>
      <c r="E16" s="358">
        <v>0</v>
      </c>
      <c r="F16" s="358">
        <f t="shared" si="0"/>
        <v>0</v>
      </c>
    </row>
    <row r="17" spans="1:6" x14ac:dyDescent="0.2">
      <c r="A17" s="351">
        <v>7220</v>
      </c>
      <c r="B17" s="351" t="s">
        <v>613</v>
      </c>
      <c r="C17" s="358">
        <v>0</v>
      </c>
      <c r="D17" s="358">
        <v>0</v>
      </c>
      <c r="E17" s="358">
        <v>0</v>
      </c>
      <c r="F17" s="358">
        <f t="shared" si="0"/>
        <v>0</v>
      </c>
    </row>
    <row r="18" spans="1:6" x14ac:dyDescent="0.2">
      <c r="A18" s="351">
        <v>7230</v>
      </c>
      <c r="B18" s="351" t="s">
        <v>614</v>
      </c>
      <c r="C18" s="358">
        <v>0</v>
      </c>
      <c r="D18" s="358">
        <v>0</v>
      </c>
      <c r="E18" s="358">
        <v>0</v>
      </c>
      <c r="F18" s="358">
        <f t="shared" si="0"/>
        <v>0</v>
      </c>
    </row>
    <row r="19" spans="1:6" x14ac:dyDescent="0.2">
      <c r="A19" s="351">
        <v>7240</v>
      </c>
      <c r="B19" s="351" t="s">
        <v>615</v>
      </c>
      <c r="C19" s="358">
        <v>0</v>
      </c>
      <c r="D19" s="358">
        <v>0</v>
      </c>
      <c r="E19" s="358">
        <v>0</v>
      </c>
      <c r="F19" s="358">
        <f t="shared" si="0"/>
        <v>0</v>
      </c>
    </row>
    <row r="20" spans="1:6" x14ac:dyDescent="0.2">
      <c r="A20" s="351">
        <v>7250</v>
      </c>
      <c r="B20" s="351" t="s">
        <v>616</v>
      </c>
      <c r="C20" s="358">
        <v>0</v>
      </c>
      <c r="D20" s="358">
        <v>0</v>
      </c>
      <c r="E20" s="358">
        <v>0</v>
      </c>
      <c r="F20" s="358">
        <f t="shared" si="0"/>
        <v>0</v>
      </c>
    </row>
    <row r="21" spans="1:6" x14ac:dyDescent="0.2">
      <c r="A21" s="351">
        <v>7260</v>
      </c>
      <c r="B21" s="351" t="s">
        <v>617</v>
      </c>
      <c r="C21" s="358">
        <v>0</v>
      </c>
      <c r="D21" s="358">
        <v>0</v>
      </c>
      <c r="E21" s="358">
        <v>0</v>
      </c>
      <c r="F21" s="358">
        <f t="shared" si="0"/>
        <v>0</v>
      </c>
    </row>
    <row r="22" spans="1:6" x14ac:dyDescent="0.2">
      <c r="A22" s="351">
        <v>7310</v>
      </c>
      <c r="B22" s="351" t="s">
        <v>618</v>
      </c>
      <c r="C22" s="358">
        <v>0</v>
      </c>
      <c r="D22" s="358">
        <v>0</v>
      </c>
      <c r="E22" s="358">
        <v>0</v>
      </c>
      <c r="F22" s="358">
        <f t="shared" si="0"/>
        <v>0</v>
      </c>
    </row>
    <row r="23" spans="1:6" x14ac:dyDescent="0.2">
      <c r="A23" s="351">
        <v>7320</v>
      </c>
      <c r="B23" s="351" t="s">
        <v>619</v>
      </c>
      <c r="C23" s="358">
        <v>0</v>
      </c>
      <c r="D23" s="358">
        <v>0</v>
      </c>
      <c r="E23" s="358">
        <v>0</v>
      </c>
      <c r="F23" s="358">
        <f t="shared" si="0"/>
        <v>0</v>
      </c>
    </row>
    <row r="24" spans="1:6" x14ac:dyDescent="0.2">
      <c r="A24" s="351">
        <v>7330</v>
      </c>
      <c r="B24" s="351" t="s">
        <v>620</v>
      </c>
      <c r="C24" s="358">
        <v>0</v>
      </c>
      <c r="D24" s="358">
        <v>0</v>
      </c>
      <c r="E24" s="358">
        <v>0</v>
      </c>
      <c r="F24" s="358">
        <f t="shared" si="0"/>
        <v>0</v>
      </c>
    </row>
    <row r="25" spans="1:6" x14ac:dyDescent="0.2">
      <c r="A25" s="351">
        <v>7340</v>
      </c>
      <c r="B25" s="351" t="s">
        <v>621</v>
      </c>
      <c r="C25" s="358">
        <v>0</v>
      </c>
      <c r="D25" s="358">
        <v>0</v>
      </c>
      <c r="E25" s="358">
        <v>0</v>
      </c>
      <c r="F25" s="358">
        <f t="shared" si="0"/>
        <v>0</v>
      </c>
    </row>
    <row r="26" spans="1:6" x14ac:dyDescent="0.2">
      <c r="A26" s="351">
        <v>7350</v>
      </c>
      <c r="B26" s="351" t="s">
        <v>622</v>
      </c>
      <c r="C26" s="358">
        <v>0</v>
      </c>
      <c r="D26" s="358">
        <v>0</v>
      </c>
      <c r="E26" s="358">
        <v>0</v>
      </c>
      <c r="F26" s="358">
        <f t="shared" si="0"/>
        <v>0</v>
      </c>
    </row>
    <row r="27" spans="1:6" x14ac:dyDescent="0.2">
      <c r="A27" s="351">
        <v>7360</v>
      </c>
      <c r="B27" s="351" t="s">
        <v>623</v>
      </c>
      <c r="C27" s="358">
        <v>0</v>
      </c>
      <c r="D27" s="358">
        <v>0</v>
      </c>
      <c r="E27" s="358">
        <v>0</v>
      </c>
      <c r="F27" s="358">
        <f t="shared" si="0"/>
        <v>0</v>
      </c>
    </row>
    <row r="28" spans="1:6" x14ac:dyDescent="0.2">
      <c r="A28" s="351">
        <v>7410</v>
      </c>
      <c r="B28" s="351" t="s">
        <v>624</v>
      </c>
      <c r="C28" s="358">
        <v>0</v>
      </c>
      <c r="D28" s="358">
        <v>0</v>
      </c>
      <c r="E28" s="358">
        <v>0</v>
      </c>
      <c r="F28" s="358">
        <f t="shared" si="0"/>
        <v>0</v>
      </c>
    </row>
    <row r="29" spans="1:6" x14ac:dyDescent="0.2">
      <c r="A29" s="351">
        <v>7420</v>
      </c>
      <c r="B29" s="351" t="s">
        <v>625</v>
      </c>
      <c r="C29" s="358">
        <v>0</v>
      </c>
      <c r="D29" s="358">
        <v>0</v>
      </c>
      <c r="E29" s="358">
        <v>0</v>
      </c>
      <c r="F29" s="358">
        <f t="shared" si="0"/>
        <v>0</v>
      </c>
    </row>
    <row r="30" spans="1:6" x14ac:dyDescent="0.2">
      <c r="A30" s="351">
        <v>7510</v>
      </c>
      <c r="B30" s="351" t="s">
        <v>626</v>
      </c>
      <c r="C30" s="358">
        <v>0</v>
      </c>
      <c r="D30" s="358">
        <v>0</v>
      </c>
      <c r="E30" s="358">
        <v>0</v>
      </c>
      <c r="F30" s="358">
        <f t="shared" si="0"/>
        <v>0</v>
      </c>
    </row>
    <row r="31" spans="1:6" x14ac:dyDescent="0.2">
      <c r="A31" s="351">
        <v>7520</v>
      </c>
      <c r="B31" s="351" t="s">
        <v>627</v>
      </c>
      <c r="C31" s="358">
        <v>0</v>
      </c>
      <c r="D31" s="358">
        <v>0</v>
      </c>
      <c r="E31" s="358">
        <v>0</v>
      </c>
      <c r="F31" s="358">
        <f t="shared" si="0"/>
        <v>0</v>
      </c>
    </row>
    <row r="32" spans="1:6" x14ac:dyDescent="0.2">
      <c r="A32" s="351">
        <v>7610</v>
      </c>
      <c r="B32" s="351" t="s">
        <v>628</v>
      </c>
      <c r="C32" s="358">
        <v>0</v>
      </c>
      <c r="D32" s="358">
        <v>0</v>
      </c>
      <c r="E32" s="358">
        <v>0</v>
      </c>
      <c r="F32" s="358">
        <f t="shared" si="0"/>
        <v>0</v>
      </c>
    </row>
    <row r="33" spans="1:6" x14ac:dyDescent="0.2">
      <c r="A33" s="351">
        <v>7620</v>
      </c>
      <c r="B33" s="351" t="s">
        <v>629</v>
      </c>
      <c r="C33" s="358">
        <v>0</v>
      </c>
      <c r="D33" s="358">
        <v>0</v>
      </c>
      <c r="E33" s="358">
        <v>0</v>
      </c>
      <c r="F33" s="358">
        <f t="shared" si="0"/>
        <v>0</v>
      </c>
    </row>
    <row r="34" spans="1:6" x14ac:dyDescent="0.2">
      <c r="A34" s="351">
        <v>7630</v>
      </c>
      <c r="B34" s="351" t="s">
        <v>630</v>
      </c>
      <c r="C34" s="358">
        <v>0</v>
      </c>
      <c r="D34" s="358">
        <v>0</v>
      </c>
      <c r="E34" s="358">
        <v>0</v>
      </c>
      <c r="F34" s="358">
        <f t="shared" si="0"/>
        <v>0</v>
      </c>
    </row>
    <row r="35" spans="1:6" x14ac:dyDescent="0.2">
      <c r="A35" s="351">
        <v>7640</v>
      </c>
      <c r="B35" s="351" t="s">
        <v>631</v>
      </c>
      <c r="C35" s="358">
        <v>0</v>
      </c>
      <c r="D35" s="358">
        <v>0</v>
      </c>
      <c r="E35" s="358">
        <v>0</v>
      </c>
      <c r="F35" s="358">
        <f t="shared" si="0"/>
        <v>0</v>
      </c>
    </row>
    <row r="36" spans="1:6" x14ac:dyDescent="0.2">
      <c r="C36" s="358"/>
      <c r="D36" s="358"/>
      <c r="E36" s="358"/>
      <c r="F36" s="358"/>
    </row>
    <row r="37" spans="1:6" s="357" customFormat="1" x14ac:dyDescent="0.2">
      <c r="A37" s="356">
        <v>8000</v>
      </c>
      <c r="B37" s="357" t="s">
        <v>632</v>
      </c>
    </row>
    <row r="38" spans="1:6" x14ac:dyDescent="0.2">
      <c r="C38" s="358"/>
      <c r="D38" s="358"/>
      <c r="E38" s="358"/>
      <c r="F38" s="358"/>
    </row>
    <row r="39" spans="1:6" x14ac:dyDescent="0.2">
      <c r="B39" s="504" t="s">
        <v>633</v>
      </c>
      <c r="C39" s="504"/>
      <c r="D39" s="358"/>
      <c r="E39" s="358"/>
      <c r="F39" s="358"/>
    </row>
    <row r="40" spans="1:6" x14ac:dyDescent="0.2">
      <c r="B40" s="359" t="s">
        <v>100</v>
      </c>
      <c r="C40" s="360">
        <f>H1</f>
        <v>2025</v>
      </c>
      <c r="D40" s="358"/>
      <c r="E40" s="358"/>
      <c r="F40" s="358"/>
    </row>
    <row r="41" spans="1:6" x14ac:dyDescent="0.2">
      <c r="A41" s="351">
        <v>8110</v>
      </c>
      <c r="B41" s="361" t="s">
        <v>634</v>
      </c>
      <c r="C41" s="422">
        <v>8694503</v>
      </c>
      <c r="D41" s="358"/>
      <c r="E41" s="358"/>
      <c r="F41" s="358"/>
    </row>
    <row r="42" spans="1:6" x14ac:dyDescent="0.2">
      <c r="A42" s="351">
        <v>8120</v>
      </c>
      <c r="B42" s="361" t="s">
        <v>635</v>
      </c>
      <c r="C42" s="422">
        <v>-5500554.6100000003</v>
      </c>
      <c r="D42" s="358"/>
      <c r="E42" s="358"/>
      <c r="F42" s="358"/>
    </row>
    <row r="43" spans="1:6" x14ac:dyDescent="0.2">
      <c r="A43" s="351">
        <v>8130</v>
      </c>
      <c r="B43" s="361" t="s">
        <v>636</v>
      </c>
      <c r="C43" s="422">
        <v>0</v>
      </c>
      <c r="D43" s="358"/>
      <c r="E43" s="358"/>
      <c r="F43" s="358"/>
    </row>
    <row r="44" spans="1:6" x14ac:dyDescent="0.2">
      <c r="A44" s="351">
        <v>8140</v>
      </c>
      <c r="B44" s="361" t="s">
        <v>637</v>
      </c>
      <c r="C44" s="422">
        <v>0</v>
      </c>
      <c r="D44" s="358"/>
      <c r="E44" s="358"/>
      <c r="F44" s="358"/>
    </row>
    <row r="45" spans="1:6" x14ac:dyDescent="0.2">
      <c r="A45" s="351">
        <v>8150</v>
      </c>
      <c r="B45" s="361" t="s">
        <v>638</v>
      </c>
      <c r="C45" s="422">
        <v>-3193948.39</v>
      </c>
      <c r="D45" s="358"/>
      <c r="E45" s="358"/>
      <c r="F45" s="358"/>
    </row>
    <row r="46" spans="1:6" x14ac:dyDescent="0.2">
      <c r="B46" s="362"/>
      <c r="C46" s="363"/>
      <c r="D46" s="358"/>
      <c r="E46" s="358"/>
      <c r="F46" s="358"/>
    </row>
    <row r="47" spans="1:6" x14ac:dyDescent="0.2">
      <c r="B47" s="364"/>
      <c r="C47" s="365"/>
      <c r="D47" s="358"/>
      <c r="E47" s="358"/>
      <c r="F47" s="358"/>
    </row>
    <row r="48" spans="1:6" x14ac:dyDescent="0.2">
      <c r="B48" s="504" t="s">
        <v>639</v>
      </c>
      <c r="C48" s="504"/>
    </row>
    <row r="49" spans="1:3" x14ac:dyDescent="0.2">
      <c r="B49" s="366" t="s">
        <v>100</v>
      </c>
      <c r="C49" s="360">
        <f>H1</f>
        <v>2025</v>
      </c>
    </row>
    <row r="50" spans="1:3" x14ac:dyDescent="0.2">
      <c r="A50" s="351">
        <v>8210</v>
      </c>
      <c r="B50" s="361" t="s">
        <v>640</v>
      </c>
      <c r="C50" s="423">
        <v>-8694503</v>
      </c>
    </row>
    <row r="51" spans="1:3" x14ac:dyDescent="0.2">
      <c r="A51" s="351">
        <v>8220</v>
      </c>
      <c r="B51" s="361" t="s">
        <v>641</v>
      </c>
      <c r="C51" s="423">
        <v>2981010.67</v>
      </c>
    </row>
    <row r="52" spans="1:3" x14ac:dyDescent="0.2">
      <c r="A52" s="351">
        <v>8230</v>
      </c>
      <c r="B52" s="361" t="s">
        <v>642</v>
      </c>
      <c r="C52" s="423">
        <v>-250000</v>
      </c>
    </row>
    <row r="53" spans="1:3" x14ac:dyDescent="0.2">
      <c r="A53" s="351">
        <v>8240</v>
      </c>
      <c r="B53" s="361" t="s">
        <v>643</v>
      </c>
      <c r="C53" s="423">
        <v>2504879.31</v>
      </c>
    </row>
    <row r="54" spans="1:3" x14ac:dyDescent="0.2">
      <c r="A54" s="351">
        <v>8250</v>
      </c>
      <c r="B54" s="361" t="s">
        <v>644</v>
      </c>
      <c r="C54" s="423">
        <v>0</v>
      </c>
    </row>
    <row r="55" spans="1:3" x14ac:dyDescent="0.2">
      <c r="A55" s="351">
        <v>8260</v>
      </c>
      <c r="B55" s="361" t="s">
        <v>645</v>
      </c>
      <c r="C55" s="423">
        <v>0</v>
      </c>
    </row>
    <row r="56" spans="1:3" x14ac:dyDescent="0.2">
      <c r="A56" s="351">
        <v>8270</v>
      </c>
      <c r="B56" s="361" t="s">
        <v>646</v>
      </c>
      <c r="C56" s="423">
        <v>3458613.02</v>
      </c>
    </row>
    <row r="58" spans="1:3" x14ac:dyDescent="0.2">
      <c r="B58" s="367" t="s">
        <v>157</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zoomScaleNormal="100" workbookViewId="0">
      <selection activeCell="F116" sqref="F116"/>
    </sheetView>
  </sheetViews>
  <sheetFormatPr baseColWidth="10" defaultColWidth="11.44140625" defaultRowHeight="10.199999999999999" x14ac:dyDescent="0.2"/>
  <cols>
    <col min="1" max="1" width="16" style="3" customWidth="1"/>
    <col min="2" max="2" width="36.33203125" style="3" customWidth="1"/>
    <col min="3" max="3" width="10.6640625" style="3" customWidth="1"/>
    <col min="4" max="4" width="16" style="76" customWidth="1"/>
    <col min="5" max="5" width="10.6640625" style="3" customWidth="1"/>
    <col min="6" max="7" width="16" style="76" customWidth="1"/>
    <col min="8" max="8" width="10.6640625" style="3" customWidth="1"/>
    <col min="9" max="9" width="16" style="79" customWidth="1"/>
    <col min="10" max="10" width="10.6640625" style="3" customWidth="1"/>
    <col min="11" max="11" width="16" style="79" customWidth="1"/>
    <col min="12" max="12" width="16" style="76" customWidth="1"/>
    <col min="13" max="13" width="35.88671875" style="3" hidden="1" customWidth="1"/>
    <col min="14" max="16384" width="11.44140625" style="3"/>
  </cols>
  <sheetData>
    <row r="1" spans="1:13" x14ac:dyDescent="0.2">
      <c r="A1" s="426" t="s">
        <v>680</v>
      </c>
      <c r="B1" s="426"/>
      <c r="C1" s="426"/>
      <c r="D1" s="426"/>
      <c r="E1" s="426"/>
      <c r="F1" s="426"/>
      <c r="G1" s="426"/>
      <c r="H1" s="426"/>
      <c r="I1" s="426"/>
      <c r="J1" s="426"/>
      <c r="K1" s="1" t="s">
        <v>0</v>
      </c>
      <c r="L1" s="2">
        <v>2025</v>
      </c>
    </row>
    <row r="2" spans="1:13" x14ac:dyDescent="0.2">
      <c r="A2" s="426" t="s">
        <v>1</v>
      </c>
      <c r="B2" s="426"/>
      <c r="C2" s="426"/>
      <c r="D2" s="426"/>
      <c r="E2" s="426"/>
      <c r="F2" s="426"/>
      <c r="G2" s="426"/>
      <c r="H2" s="426"/>
      <c r="I2" s="426"/>
      <c r="J2" s="426"/>
      <c r="K2" s="1" t="s">
        <v>2</v>
      </c>
      <c r="L2" s="2" t="s">
        <v>3</v>
      </c>
    </row>
    <row r="3" spans="1:13" x14ac:dyDescent="0.2">
      <c r="A3" s="426" t="s">
        <v>681</v>
      </c>
      <c r="B3" s="426"/>
      <c r="C3" s="426"/>
      <c r="D3" s="426"/>
      <c r="E3" s="426"/>
      <c r="F3" s="426"/>
      <c r="G3" s="426"/>
      <c r="H3" s="426"/>
      <c r="I3" s="426"/>
      <c r="J3" s="426"/>
      <c r="K3" s="1" t="s">
        <v>4</v>
      </c>
      <c r="L3" s="2">
        <v>2</v>
      </c>
    </row>
    <row r="4" spans="1:13" ht="10.8" thickBot="1" x14ac:dyDescent="0.25"/>
    <row r="5" spans="1:13" ht="15.75" customHeight="1" thickBot="1" x14ac:dyDescent="0.3">
      <c r="A5" s="444" t="s">
        <v>5</v>
      </c>
      <c r="B5" s="452" t="s">
        <v>272</v>
      </c>
      <c r="C5" s="448">
        <v>2022</v>
      </c>
      <c r="D5" s="449"/>
      <c r="E5" s="449"/>
      <c r="F5" s="80"/>
      <c r="G5" s="450" t="s">
        <v>287</v>
      </c>
      <c r="H5" s="448">
        <v>2021</v>
      </c>
      <c r="I5" s="449"/>
      <c r="J5" s="449"/>
      <c r="K5" s="81"/>
      <c r="L5" s="450" t="s">
        <v>287</v>
      </c>
      <c r="M5" s="446" t="s">
        <v>272</v>
      </c>
    </row>
    <row r="6" spans="1:13" ht="12" thickBot="1" x14ac:dyDescent="0.3">
      <c r="A6" s="445"/>
      <c r="B6" s="453"/>
      <c r="C6" s="91" t="s">
        <v>273</v>
      </c>
      <c r="D6" s="92" t="s">
        <v>286</v>
      </c>
      <c r="E6" s="92" t="s">
        <v>273</v>
      </c>
      <c r="F6" s="92" t="s">
        <v>286</v>
      </c>
      <c r="G6" s="451"/>
      <c r="H6" s="91" t="s">
        <v>273</v>
      </c>
      <c r="I6" s="92" t="s">
        <v>286</v>
      </c>
      <c r="J6" s="92" t="s">
        <v>273</v>
      </c>
      <c r="K6" s="92" t="s">
        <v>286</v>
      </c>
      <c r="L6" s="451"/>
      <c r="M6" s="447"/>
    </row>
    <row r="7" spans="1:13" ht="10.8" thickBot="1" x14ac:dyDescent="0.25">
      <c r="A7" s="90" t="s">
        <v>9</v>
      </c>
      <c r="B7" s="213" t="s">
        <v>205</v>
      </c>
      <c r="C7" s="243" t="s">
        <v>285</v>
      </c>
      <c r="D7" s="245">
        <f>IF(ACT!B68&gt;0,ACT!B68,ACT!B68*-1)</f>
        <v>6165.6300000003539</v>
      </c>
      <c r="E7" s="244" t="s">
        <v>274</v>
      </c>
      <c r="F7" s="94">
        <f>IF(ESF!E36&gt;0,ESF!E36,ESF!E36*-1)</f>
        <v>6165.63</v>
      </c>
      <c r="G7" s="95">
        <f>ROUND(D7-F7,2)</f>
        <v>0</v>
      </c>
      <c r="H7" s="96" t="s">
        <v>284</v>
      </c>
      <c r="I7" s="97">
        <f>IF(ACT!C68&gt;0,ACT!C68,ACT!C68*-1)</f>
        <v>44437.090000000782</v>
      </c>
      <c r="J7" s="98" t="s">
        <v>274</v>
      </c>
      <c r="K7" s="211">
        <f>IF(ESF!F36&gt;0,ESF!F36,ESF!F36*-1)</f>
        <v>44437.09</v>
      </c>
      <c r="L7" s="99">
        <f>ROUND(I7-K7,2)</f>
        <v>0</v>
      </c>
      <c r="M7" s="183" t="s">
        <v>205</v>
      </c>
    </row>
    <row r="8" spans="1:13" ht="10.8" thickBot="1" x14ac:dyDescent="0.25">
      <c r="A8" s="82" t="s">
        <v>12</v>
      </c>
      <c r="B8" s="219" t="s">
        <v>205</v>
      </c>
      <c r="C8" s="100" t="s">
        <v>285</v>
      </c>
      <c r="D8" s="94">
        <f>IF(ACT!B68&gt;0,ACT!B68,ACT!B68*-1)</f>
        <v>6165.6300000003539</v>
      </c>
      <c r="E8" s="102" t="s">
        <v>288</v>
      </c>
      <c r="F8" s="101">
        <f>IF(VHP!D28&gt;0,VHP!D28,VHP!D28*-1)</f>
        <v>6165.63</v>
      </c>
      <c r="G8" s="103">
        <f>ROUND(D8-F8,2)</f>
        <v>0</v>
      </c>
      <c r="H8" s="442"/>
      <c r="I8" s="437"/>
      <c r="J8" s="437"/>
      <c r="K8" s="437"/>
      <c r="L8" s="443"/>
      <c r="M8" s="184" t="s">
        <v>205</v>
      </c>
    </row>
    <row r="9" spans="1:13" ht="10.8" thickBot="1" x14ac:dyDescent="0.25">
      <c r="A9" s="82" t="s">
        <v>15</v>
      </c>
      <c r="B9" s="219" t="s">
        <v>205</v>
      </c>
      <c r="C9" s="429"/>
      <c r="D9" s="430"/>
      <c r="E9" s="430"/>
      <c r="F9" s="104"/>
      <c r="G9" s="105"/>
      <c r="H9" s="106" t="s">
        <v>284</v>
      </c>
      <c r="I9" s="107">
        <f>IF(ACT!C68&gt;0,ACT!C68,ACT!C68*-1)</f>
        <v>44437.090000000782</v>
      </c>
      <c r="J9" s="108" t="s">
        <v>288</v>
      </c>
      <c r="K9" s="107">
        <f>IF(VHP!D10&gt;0,VHP!D10,VHP!D10*-1)</f>
        <v>44437.09</v>
      </c>
      <c r="L9" s="109">
        <f>ROUND(I9-K9,2)</f>
        <v>0</v>
      </c>
      <c r="M9" s="184" t="s">
        <v>205</v>
      </c>
    </row>
    <row r="10" spans="1:13" ht="10.8" thickBot="1" x14ac:dyDescent="0.25">
      <c r="A10" s="82" t="s">
        <v>17</v>
      </c>
      <c r="B10" s="219" t="s">
        <v>205</v>
      </c>
      <c r="C10" s="110"/>
      <c r="D10" s="111"/>
      <c r="E10" s="112" t="s">
        <v>288</v>
      </c>
      <c r="F10" s="101">
        <f>IF(VHP!D29&gt;0,VHP!D29,VHP!D29*-1)</f>
        <v>44437.09</v>
      </c>
      <c r="G10" s="114"/>
      <c r="H10" s="106" t="s">
        <v>284</v>
      </c>
      <c r="I10" s="97">
        <f>IF(ACT!C68&gt;0,ACT!C68,ACT!C68*-1)</f>
        <v>44437.090000000782</v>
      </c>
      <c r="J10" s="115"/>
      <c r="K10" s="116"/>
      <c r="L10" s="109">
        <f>ROUND(F10-I10,2)</f>
        <v>0</v>
      </c>
      <c r="M10" s="184" t="s">
        <v>205</v>
      </c>
    </row>
    <row r="11" spans="1:13" ht="10.8" thickBot="1" x14ac:dyDescent="0.25">
      <c r="A11" s="82" t="s">
        <v>19</v>
      </c>
      <c r="B11" s="219" t="s">
        <v>205</v>
      </c>
      <c r="C11" s="106" t="s">
        <v>274</v>
      </c>
      <c r="D11" s="117">
        <f>IF(ESF!E36&gt;0,ESF!E36,ESF!E36*-1)</f>
        <v>6165.63</v>
      </c>
      <c r="E11" s="118" t="s">
        <v>284</v>
      </c>
      <c r="F11" s="119">
        <f>IF(ACT!B68&gt;0,ACT!B68,ACT!B68*-1)</f>
        <v>6165.6300000003539</v>
      </c>
      <c r="G11" s="120">
        <f t="shared" ref="G11:G28" si="0">ROUND(D11-F11,2)</f>
        <v>0</v>
      </c>
      <c r="H11" s="106" t="s">
        <v>274</v>
      </c>
      <c r="I11" s="121">
        <f>IF(ESF!F36&gt;0,ESF!F36,ESF!F36*-1)</f>
        <v>44437.09</v>
      </c>
      <c r="J11" s="108" t="s">
        <v>284</v>
      </c>
      <c r="K11" s="107">
        <f>IF(ACT!C68&gt;0,ACT!C68,ACT!C68*-1)</f>
        <v>44437.090000000782</v>
      </c>
      <c r="L11" s="109">
        <f>ROUND(I11-K11,2)</f>
        <v>0</v>
      </c>
      <c r="M11" s="184" t="s">
        <v>205</v>
      </c>
    </row>
    <row r="12" spans="1:13" x14ac:dyDescent="0.2">
      <c r="A12" s="83" t="s">
        <v>22</v>
      </c>
      <c r="B12" s="221" t="s">
        <v>162</v>
      </c>
      <c r="C12" s="122" t="s">
        <v>274</v>
      </c>
      <c r="D12" s="123">
        <f>IF(ESF!B5&gt;0,ESF!B5,ESF!B5*-1)</f>
        <v>427489.42</v>
      </c>
      <c r="E12" s="124" t="s">
        <v>275</v>
      </c>
      <c r="F12" s="246">
        <f>IF(EAA!E5&gt;0,EAA!E5,EAA!E5*-1)</f>
        <v>427489.42000000039</v>
      </c>
      <c r="G12" s="126">
        <f t="shared" si="0"/>
        <v>0</v>
      </c>
      <c r="H12" s="127" t="s">
        <v>274</v>
      </c>
      <c r="I12" s="247">
        <f>IF(ESF!C5&gt;0,ESF!C5,ESF!C5*-1)</f>
        <v>754963.04</v>
      </c>
      <c r="J12" s="128" t="s">
        <v>275</v>
      </c>
      <c r="K12" s="171">
        <f>IF(EAA!B5&gt;0,EAA!B5,EAA!B5*-1)</f>
        <v>754963.04</v>
      </c>
      <c r="L12" s="130">
        <f t="shared" ref="L12:L43" si="1">ROUND(I12-K12,2)</f>
        <v>0</v>
      </c>
      <c r="M12" s="185" t="s">
        <v>162</v>
      </c>
    </row>
    <row r="13" spans="1:13" x14ac:dyDescent="0.2">
      <c r="A13" s="84"/>
      <c r="B13" s="212" t="s">
        <v>164</v>
      </c>
      <c r="C13" s="131" t="s">
        <v>274</v>
      </c>
      <c r="D13" s="132">
        <f>IF(ESF!B6&gt;0,ESF!B6,ESF!B6*-1)</f>
        <v>117224.14</v>
      </c>
      <c r="E13" s="133" t="s">
        <v>275</v>
      </c>
      <c r="F13" s="113">
        <f>IF(EAA!E6&gt;0,EAA!E6,EAA!E6*-1)</f>
        <v>117224.13999999966</v>
      </c>
      <c r="G13" s="134">
        <f t="shared" si="0"/>
        <v>0</v>
      </c>
      <c r="H13" s="135" t="s">
        <v>274</v>
      </c>
      <c r="I13" s="136">
        <f>IF(ESF!C6&gt;0,ESF!C6,ESF!C6*-1)</f>
        <v>79636.06</v>
      </c>
      <c r="J13" s="112" t="s">
        <v>275</v>
      </c>
      <c r="K13" s="136">
        <f>IF(EAA!B6&gt;0,EAA!B6,EAA!B6*-1)</f>
        <v>79636.06</v>
      </c>
      <c r="L13" s="137">
        <f t="shared" si="1"/>
        <v>0</v>
      </c>
      <c r="M13" s="186" t="s">
        <v>164</v>
      </c>
    </row>
    <row r="14" spans="1:13" x14ac:dyDescent="0.2">
      <c r="A14" s="84"/>
      <c r="B14" s="212" t="s">
        <v>166</v>
      </c>
      <c r="C14" s="131" t="s">
        <v>274</v>
      </c>
      <c r="D14" s="132">
        <f>IF(ESF!B7&gt;0,ESF!B7,ESF!B7*-1)</f>
        <v>1020.8</v>
      </c>
      <c r="E14" s="133" t="s">
        <v>275</v>
      </c>
      <c r="F14" s="113">
        <f>IF(EAA!E7&gt;0,EAA!E7,EAA!E7*-1)</f>
        <v>1020.8</v>
      </c>
      <c r="G14" s="134">
        <f t="shared" si="0"/>
        <v>0</v>
      </c>
      <c r="H14" s="135" t="s">
        <v>274</v>
      </c>
      <c r="I14" s="136">
        <f>IF(ESF!C7&gt;0,ESF!C7,ESF!C7*-1)</f>
        <v>1020.8</v>
      </c>
      <c r="J14" s="112" t="s">
        <v>275</v>
      </c>
      <c r="K14" s="136">
        <f>IF(EAA!B7&gt;0,EAA!B7,EAA!B7*-1)</f>
        <v>1020.8</v>
      </c>
      <c r="L14" s="137">
        <f t="shared" si="1"/>
        <v>0</v>
      </c>
      <c r="M14" s="186" t="s">
        <v>166</v>
      </c>
    </row>
    <row r="15" spans="1:13" x14ac:dyDescent="0.2">
      <c r="A15" s="84"/>
      <c r="B15" s="212" t="s">
        <v>168</v>
      </c>
      <c r="C15" s="131" t="s">
        <v>274</v>
      </c>
      <c r="D15" s="132">
        <f>IF(ESF!B8&gt;0,ESF!B8,ESF!B8*-1)</f>
        <v>0</v>
      </c>
      <c r="E15" s="133" t="s">
        <v>275</v>
      </c>
      <c r="F15" s="113">
        <f>IF(EAA!E8&gt;0,EAA!E8,EAA!E8*-1)</f>
        <v>0</v>
      </c>
      <c r="G15" s="134">
        <f t="shared" si="0"/>
        <v>0</v>
      </c>
      <c r="H15" s="135" t="s">
        <v>274</v>
      </c>
      <c r="I15" s="136">
        <f>IF(ESF!C8&gt;0,ESF!C8,ESF!C8*-1)</f>
        <v>0</v>
      </c>
      <c r="J15" s="112" t="s">
        <v>275</v>
      </c>
      <c r="K15" s="136">
        <f>IF(EAA!B8&gt;0,EAA!B8,EAA!B8*-1)</f>
        <v>0</v>
      </c>
      <c r="L15" s="137">
        <f t="shared" si="1"/>
        <v>0</v>
      </c>
      <c r="M15" s="186" t="s">
        <v>168</v>
      </c>
    </row>
    <row r="16" spans="1:13" x14ac:dyDescent="0.2">
      <c r="A16" s="84"/>
      <c r="B16" s="212" t="s">
        <v>170</v>
      </c>
      <c r="C16" s="131" t="s">
        <v>274</v>
      </c>
      <c r="D16" s="132">
        <f>IF(ESF!B9&gt;0,ESF!B9,ESF!B9*-1)</f>
        <v>0</v>
      </c>
      <c r="E16" s="133" t="s">
        <v>275</v>
      </c>
      <c r="F16" s="113">
        <f>IF(EAA!E9&gt;0,EAA!E9,EAA!E9*-1)</f>
        <v>0</v>
      </c>
      <c r="G16" s="134">
        <f t="shared" si="0"/>
        <v>0</v>
      </c>
      <c r="H16" s="135" t="s">
        <v>274</v>
      </c>
      <c r="I16" s="136">
        <f>IF(ESF!C9&gt;0,ESF!C9,ESF!C9*-1)</f>
        <v>0</v>
      </c>
      <c r="J16" s="112" t="s">
        <v>275</v>
      </c>
      <c r="K16" s="136">
        <f>IF(EAA!B9&gt;0,EAA!B9,EAA!B9*-1)</f>
        <v>0</v>
      </c>
      <c r="L16" s="137">
        <f t="shared" si="1"/>
        <v>0</v>
      </c>
      <c r="M16" s="186" t="s">
        <v>170</v>
      </c>
    </row>
    <row r="17" spans="1:13" ht="20.399999999999999" x14ac:dyDescent="0.2">
      <c r="A17" s="84"/>
      <c r="B17" s="212" t="s">
        <v>172</v>
      </c>
      <c r="C17" s="131" t="s">
        <v>274</v>
      </c>
      <c r="D17" s="132">
        <f>IF(ESF!B10&gt;0,ESF!B10,ESF!B10*-1)</f>
        <v>0</v>
      </c>
      <c r="E17" s="133" t="s">
        <v>275</v>
      </c>
      <c r="F17" s="113">
        <f>IF(EAA!E10&gt;0,EAA!E10,EAA!E10*-1)</f>
        <v>0</v>
      </c>
      <c r="G17" s="134">
        <f t="shared" si="0"/>
        <v>0</v>
      </c>
      <c r="H17" s="135" t="s">
        <v>274</v>
      </c>
      <c r="I17" s="136">
        <f>IF(ESF!C10&gt;0,ESF!C10,ESF!C10*-1)</f>
        <v>0</v>
      </c>
      <c r="J17" s="112" t="s">
        <v>275</v>
      </c>
      <c r="K17" s="136">
        <f>IF(EAA!B10&gt;0,EAA!B10,EAA!B10*-1)</f>
        <v>0</v>
      </c>
      <c r="L17" s="137">
        <f t="shared" si="1"/>
        <v>0</v>
      </c>
      <c r="M17" s="186" t="s">
        <v>172</v>
      </c>
    </row>
    <row r="18" spans="1:13" x14ac:dyDescent="0.2">
      <c r="A18" s="84"/>
      <c r="B18" s="212" t="s">
        <v>174</v>
      </c>
      <c r="C18" s="131" t="s">
        <v>274</v>
      </c>
      <c r="D18" s="132">
        <f>IF(ESF!B11&gt;0,ESF!B11,ESF!B11*-1)</f>
        <v>0</v>
      </c>
      <c r="E18" s="133" t="s">
        <v>275</v>
      </c>
      <c r="F18" s="113">
        <f>IF(EAA!E11&gt;0,EAA!E11,EAA!E11*-1)</f>
        <v>0</v>
      </c>
      <c r="G18" s="134">
        <f t="shared" si="0"/>
        <v>0</v>
      </c>
      <c r="H18" s="135" t="s">
        <v>274</v>
      </c>
      <c r="I18" s="136">
        <f>IF(ESF!C11&gt;0,ESF!C11,ESF!C11*-1)</f>
        <v>0</v>
      </c>
      <c r="J18" s="112" t="s">
        <v>275</v>
      </c>
      <c r="K18" s="136">
        <f>IF(EAA!B11&gt;0,EAA!B11,EAA!B11*-1)</f>
        <v>0</v>
      </c>
      <c r="L18" s="137">
        <f t="shared" si="1"/>
        <v>0</v>
      </c>
      <c r="M18" s="186" t="s">
        <v>174</v>
      </c>
    </row>
    <row r="19" spans="1:13" x14ac:dyDescent="0.2">
      <c r="A19" s="84"/>
      <c r="B19" s="212" t="s">
        <v>180</v>
      </c>
      <c r="C19" s="131" t="s">
        <v>274</v>
      </c>
      <c r="D19" s="132">
        <f>IF(ESF!B16&gt;0,ESF!B16,ESF!B16*-1)</f>
        <v>0</v>
      </c>
      <c r="E19" s="133" t="s">
        <v>275</v>
      </c>
      <c r="F19" s="113">
        <f>IF(EAA!E13&gt;0,EAA!E13,EAA!E13*-1)</f>
        <v>0</v>
      </c>
      <c r="G19" s="134">
        <f t="shared" si="0"/>
        <v>0</v>
      </c>
      <c r="H19" s="135" t="s">
        <v>274</v>
      </c>
      <c r="I19" s="136">
        <f>IF(ESF!C16&gt;0,ESF!C16,ESF!C16*-1)</f>
        <v>0</v>
      </c>
      <c r="J19" s="112" t="s">
        <v>275</v>
      </c>
      <c r="K19" s="136">
        <f>IF(EAA!B13&gt;0,EAA!B13,EAA!B13*-1)</f>
        <v>0</v>
      </c>
      <c r="L19" s="137">
        <f t="shared" si="1"/>
        <v>0</v>
      </c>
      <c r="M19" s="186" t="s">
        <v>180</v>
      </c>
    </row>
    <row r="20" spans="1:13" ht="20.399999999999999" x14ac:dyDescent="0.2">
      <c r="A20" s="84"/>
      <c r="B20" s="212" t="s">
        <v>182</v>
      </c>
      <c r="C20" s="131" t="s">
        <v>274</v>
      </c>
      <c r="D20" s="132">
        <f>IF(ESF!B17&gt;0,ESF!B17,ESF!B17*-1)</f>
        <v>0</v>
      </c>
      <c r="E20" s="133" t="s">
        <v>275</v>
      </c>
      <c r="F20" s="113">
        <f>IF(EAA!E14&gt;0,EAA!E14,EAA!E14*-1)</f>
        <v>0</v>
      </c>
      <c r="G20" s="134">
        <f t="shared" si="0"/>
        <v>0</v>
      </c>
      <c r="H20" s="135" t="s">
        <v>274</v>
      </c>
      <c r="I20" s="136">
        <f>IF(ESF!C17&gt;0,ESF!C17,ESF!C17*-1)</f>
        <v>0</v>
      </c>
      <c r="J20" s="112" t="s">
        <v>275</v>
      </c>
      <c r="K20" s="136">
        <f>IF(EAA!B14&gt;0,EAA!B14,EAA!B14*-1)</f>
        <v>0</v>
      </c>
      <c r="L20" s="137">
        <f t="shared" si="1"/>
        <v>0</v>
      </c>
      <c r="M20" s="186" t="s">
        <v>182</v>
      </c>
    </row>
    <row r="21" spans="1:13" ht="20.399999999999999" x14ac:dyDescent="0.2">
      <c r="A21" s="84"/>
      <c r="B21" s="212" t="s">
        <v>184</v>
      </c>
      <c r="C21" s="131" t="s">
        <v>274</v>
      </c>
      <c r="D21" s="132">
        <f>IF(ESF!B18&gt;0,ESF!B18,ESF!B18*-1)</f>
        <v>599126.67000000004</v>
      </c>
      <c r="E21" s="133" t="s">
        <v>275</v>
      </c>
      <c r="F21" s="113">
        <f>IF(EAA!E15&gt;0,EAA!E15,EAA!E15*-1)</f>
        <v>599126.67000000004</v>
      </c>
      <c r="G21" s="134">
        <f t="shared" si="0"/>
        <v>0</v>
      </c>
      <c r="H21" s="135" t="s">
        <v>274</v>
      </c>
      <c r="I21" s="136">
        <f>IF(ESF!C18&gt;0,ESF!C18,ESF!C18*-1)</f>
        <v>599126.67000000004</v>
      </c>
      <c r="J21" s="112" t="s">
        <v>275</v>
      </c>
      <c r="K21" s="136">
        <f>IF(EAA!B15&gt;0,EAA!B15,EAA!B15*-1)</f>
        <v>599126.67000000004</v>
      </c>
      <c r="L21" s="137">
        <f t="shared" si="1"/>
        <v>0</v>
      </c>
      <c r="M21" s="186" t="s">
        <v>184</v>
      </c>
    </row>
    <row r="22" spans="1:13" x14ac:dyDescent="0.2">
      <c r="A22" s="84"/>
      <c r="B22" s="212" t="s">
        <v>186</v>
      </c>
      <c r="C22" s="131" t="s">
        <v>274</v>
      </c>
      <c r="D22" s="132">
        <f>IF(ESF!B19&gt;0,ESF!B19,ESF!B19*-1)</f>
        <v>1657556.54</v>
      </c>
      <c r="E22" s="133" t="s">
        <v>275</v>
      </c>
      <c r="F22" s="113">
        <f>IF(EAA!E16&gt;0,EAA!E16,EAA!E16*-1)</f>
        <v>1657556.54</v>
      </c>
      <c r="G22" s="134">
        <f t="shared" si="0"/>
        <v>0</v>
      </c>
      <c r="H22" s="135" t="s">
        <v>274</v>
      </c>
      <c r="I22" s="136">
        <f>IF(ESF!C19&gt;0,ESF!C19,ESF!C19*-1)</f>
        <v>1399057.54</v>
      </c>
      <c r="J22" s="112" t="s">
        <v>275</v>
      </c>
      <c r="K22" s="136">
        <f>IF(EAA!B16&gt;0,EAA!B16,EAA!B16*-1)</f>
        <v>1399057.54</v>
      </c>
      <c r="L22" s="137">
        <f t="shared" si="1"/>
        <v>0</v>
      </c>
      <c r="M22" s="186" t="s">
        <v>186</v>
      </c>
    </row>
    <row r="23" spans="1:13" x14ac:dyDescent="0.2">
      <c r="A23" s="84"/>
      <c r="B23" s="212" t="s">
        <v>188</v>
      </c>
      <c r="C23" s="131" t="s">
        <v>274</v>
      </c>
      <c r="D23" s="132">
        <f>IF(ESF!B20&gt;0,ESF!B20,ESF!B20*-1)</f>
        <v>26050</v>
      </c>
      <c r="E23" s="133" t="s">
        <v>275</v>
      </c>
      <c r="F23" s="113">
        <f>IF(EAA!E17&gt;0,EAA!E17,EAA!E17*-1)</f>
        <v>26050</v>
      </c>
      <c r="G23" s="134">
        <f t="shared" si="0"/>
        <v>0</v>
      </c>
      <c r="H23" s="135" t="s">
        <v>274</v>
      </c>
      <c r="I23" s="136">
        <f>IF(ESF!C20&gt;0,ESF!C20,ESF!C20*-1)</f>
        <v>26050</v>
      </c>
      <c r="J23" s="112" t="s">
        <v>275</v>
      </c>
      <c r="K23" s="136">
        <f>IF(EAA!B17&gt;0,EAA!B17,EAA!B17*-1)</f>
        <v>26050</v>
      </c>
      <c r="L23" s="137">
        <f t="shared" si="1"/>
        <v>0</v>
      </c>
      <c r="M23" s="186" t="s">
        <v>188</v>
      </c>
    </row>
    <row r="24" spans="1:13" ht="20.399999999999999" x14ac:dyDescent="0.2">
      <c r="A24" s="84"/>
      <c r="B24" s="212" t="s">
        <v>190</v>
      </c>
      <c r="C24" s="131" t="s">
        <v>274</v>
      </c>
      <c r="D24" s="132">
        <f>IF(ESF!B21&gt;0,ESF!B21,ESF!B21*-1)</f>
        <v>1105915.06</v>
      </c>
      <c r="E24" s="133" t="s">
        <v>275</v>
      </c>
      <c r="F24" s="113">
        <f>IF(EAA!E18&gt;0,EAA!E18,EAA!E18*-1)</f>
        <v>1105915.06</v>
      </c>
      <c r="G24" s="134">
        <f t="shared" si="0"/>
        <v>0</v>
      </c>
      <c r="H24" s="135" t="s">
        <v>274</v>
      </c>
      <c r="I24" s="136">
        <f>IF(ESF!C21&gt;0,ESF!C21,ESF!C21*-1)</f>
        <v>1105915.06</v>
      </c>
      <c r="J24" s="112" t="s">
        <v>275</v>
      </c>
      <c r="K24" s="136">
        <f>IF(EAA!B18&gt;0,EAA!B18,EAA!B18*-1)</f>
        <v>1105915.06</v>
      </c>
      <c r="L24" s="137">
        <f t="shared" si="1"/>
        <v>0</v>
      </c>
      <c r="M24" s="186" t="s">
        <v>190</v>
      </c>
    </row>
    <row r="25" spans="1:13" x14ac:dyDescent="0.2">
      <c r="A25" s="84"/>
      <c r="B25" s="212" t="s">
        <v>192</v>
      </c>
      <c r="C25" s="131" t="s">
        <v>274</v>
      </c>
      <c r="D25" s="132">
        <f>IF(ESF!B22&gt;0,ESF!B22,ESF!B22*-1)</f>
        <v>0</v>
      </c>
      <c r="E25" s="133" t="s">
        <v>275</v>
      </c>
      <c r="F25" s="113">
        <f>IF(EAA!E19&gt;0,EAA!E19,EAA!E19*-1)</f>
        <v>0</v>
      </c>
      <c r="G25" s="134">
        <f t="shared" si="0"/>
        <v>0</v>
      </c>
      <c r="H25" s="135" t="s">
        <v>274</v>
      </c>
      <c r="I25" s="136">
        <f>IF(ESF!C22&gt;0,ESF!C22,ESF!C22*-1)</f>
        <v>0</v>
      </c>
      <c r="J25" s="112" t="s">
        <v>275</v>
      </c>
      <c r="K25" s="136">
        <f>IF(EAA!B19&gt;0,EAA!B19,EAA!B19*-1)</f>
        <v>0</v>
      </c>
      <c r="L25" s="137">
        <f t="shared" si="1"/>
        <v>0</v>
      </c>
      <c r="M25" s="186" t="s">
        <v>192</v>
      </c>
    </row>
    <row r="26" spans="1:13" ht="20.399999999999999" x14ac:dyDescent="0.2">
      <c r="A26" s="84"/>
      <c r="B26" s="212" t="s">
        <v>194</v>
      </c>
      <c r="C26" s="131" t="s">
        <v>274</v>
      </c>
      <c r="D26" s="132">
        <f>IF(ESF!B23&gt;0,ESF!B23,ESF!B23*-1)</f>
        <v>0</v>
      </c>
      <c r="E26" s="133" t="s">
        <v>275</v>
      </c>
      <c r="F26" s="113">
        <f>IF(EAA!E20&gt;0,EAA!E20,EAA!E20*-1)</f>
        <v>0</v>
      </c>
      <c r="G26" s="134">
        <f t="shared" si="0"/>
        <v>0</v>
      </c>
      <c r="H26" s="135" t="s">
        <v>274</v>
      </c>
      <c r="I26" s="136">
        <f>IF(ESF!C23&gt;0,ESF!C23,ESF!C23*-1)</f>
        <v>0</v>
      </c>
      <c r="J26" s="112" t="s">
        <v>275</v>
      </c>
      <c r="K26" s="136">
        <f>IF(EAA!B20&gt;0,EAA!B20,EAA!B20*-1)</f>
        <v>0</v>
      </c>
      <c r="L26" s="137">
        <f t="shared" si="1"/>
        <v>0</v>
      </c>
      <c r="M26" s="186" t="s">
        <v>194</v>
      </c>
    </row>
    <row r="27" spans="1:13" ht="10.8" thickBot="1" x14ac:dyDescent="0.25">
      <c r="A27" s="85"/>
      <c r="B27" s="222" t="s">
        <v>195</v>
      </c>
      <c r="C27" s="138" t="s">
        <v>274</v>
      </c>
      <c r="D27" s="139">
        <f>IF(ESF!B24&gt;0,ESF!B24,ESF!B24*-1)</f>
        <v>0</v>
      </c>
      <c r="E27" s="140" t="s">
        <v>275</v>
      </c>
      <c r="F27" s="141">
        <f>IF(EAA!E21&gt;0,EAA!E21,EAA!E21*-1)</f>
        <v>0</v>
      </c>
      <c r="G27" s="142">
        <f t="shared" si="0"/>
        <v>0</v>
      </c>
      <c r="H27" s="143" t="s">
        <v>274</v>
      </c>
      <c r="I27" s="145">
        <f>IF(ESF!C24&gt;0,ESF!C24,ESF!C24*-1)</f>
        <v>0</v>
      </c>
      <c r="J27" s="144" t="s">
        <v>275</v>
      </c>
      <c r="K27" s="145">
        <f>IF(EAA!B21&gt;0,EAA!B21,EAA!B21*-1)</f>
        <v>0</v>
      </c>
      <c r="L27" s="146">
        <f t="shared" si="1"/>
        <v>0</v>
      </c>
      <c r="M27" s="187" t="s">
        <v>195</v>
      </c>
    </row>
    <row r="28" spans="1:13" ht="10.8" thickBot="1" x14ac:dyDescent="0.25">
      <c r="A28" s="82" t="s">
        <v>25</v>
      </c>
      <c r="B28" s="219" t="s">
        <v>162</v>
      </c>
      <c r="C28" s="147" t="s">
        <v>274</v>
      </c>
      <c r="D28" s="148">
        <f>IF(ESF!B5&gt;0,ESF!B5,ESF!B5*-1)</f>
        <v>427489.42</v>
      </c>
      <c r="E28" s="149" t="s">
        <v>276</v>
      </c>
      <c r="F28" s="117">
        <f>IF(EFE!B65&gt;0,EFE!B65,EFE!B65*-1)</f>
        <v>427489.42</v>
      </c>
      <c r="G28" s="120">
        <f t="shared" si="0"/>
        <v>0</v>
      </c>
      <c r="H28" s="150"/>
      <c r="I28" s="151"/>
      <c r="J28" s="151"/>
      <c r="K28" s="151"/>
      <c r="L28" s="152"/>
      <c r="M28" s="184" t="s">
        <v>162</v>
      </c>
    </row>
    <row r="29" spans="1:13" ht="10.8" thickBot="1" x14ac:dyDescent="0.25">
      <c r="A29" s="82" t="s">
        <v>28</v>
      </c>
      <c r="B29" s="219" t="s">
        <v>162</v>
      </c>
      <c r="C29" s="442"/>
      <c r="D29" s="437"/>
      <c r="E29" s="437"/>
      <c r="F29" s="153"/>
      <c r="G29" s="154"/>
      <c r="H29" s="106" t="s">
        <v>274</v>
      </c>
      <c r="I29" s="107">
        <f>IF(ESF!C5&gt;0,ESF!C5,ESF!C5*-1)</f>
        <v>754963.04</v>
      </c>
      <c r="J29" s="108" t="s">
        <v>276</v>
      </c>
      <c r="K29" s="107">
        <f>IF(EFE!B63&gt;0,EFE!B63,EFE!B63*-1)</f>
        <v>754963.04</v>
      </c>
      <c r="L29" s="109">
        <f t="shared" si="1"/>
        <v>0</v>
      </c>
      <c r="M29" s="184" t="s">
        <v>162</v>
      </c>
    </row>
    <row r="30" spans="1:13" ht="10.8" thickBot="1" x14ac:dyDescent="0.25">
      <c r="A30" s="82" t="s">
        <v>30</v>
      </c>
      <c r="B30" s="219" t="s">
        <v>277</v>
      </c>
      <c r="C30" s="147" t="s">
        <v>274</v>
      </c>
      <c r="D30" s="117">
        <f>IF(ESF!B28&gt;0,ESF!B28,ESF!B28*-1)</f>
        <v>1722552.5099999998</v>
      </c>
      <c r="E30" s="108" t="s">
        <v>274</v>
      </c>
      <c r="F30" s="117">
        <f>IF(ESF!E48&gt;0,ESF!E48,ESF!E48*-1)</f>
        <v>1722552.5100000002</v>
      </c>
      <c r="G30" s="120">
        <f>ROUND(D30-F30,2)</f>
        <v>0</v>
      </c>
      <c r="H30" s="106" t="s">
        <v>274</v>
      </c>
      <c r="I30" s="107">
        <f>IF(ESF!C28&gt;0,ESF!C28,ESF!C28*-1)</f>
        <v>1753939.05</v>
      </c>
      <c r="J30" s="108" t="s">
        <v>274</v>
      </c>
      <c r="K30" s="107">
        <f>IF(ESF!F48&gt;0,ESF!F48,ESF!F48*-1)</f>
        <v>1753939.0499999998</v>
      </c>
      <c r="L30" s="109">
        <f t="shared" si="1"/>
        <v>0</v>
      </c>
      <c r="M30" s="184" t="s">
        <v>277</v>
      </c>
    </row>
    <row r="31" spans="1:13" ht="10.8" thickBot="1" x14ac:dyDescent="0.25">
      <c r="A31" s="82" t="s">
        <v>33</v>
      </c>
      <c r="B31" s="219" t="s">
        <v>278</v>
      </c>
      <c r="C31" s="147" t="s">
        <v>274</v>
      </c>
      <c r="D31" s="117">
        <f>IF(ESF!E26&gt;0,ESF!E26,ESF!E26*-1)</f>
        <v>196432.56</v>
      </c>
      <c r="E31" s="108" t="s">
        <v>289</v>
      </c>
      <c r="F31" s="117">
        <f>IF(ADP!E34&gt;0,ADP!E34,ADP!E34*-1)</f>
        <v>196432.56</v>
      </c>
      <c r="G31" s="120">
        <f>ROUND(D31-F31,2)</f>
        <v>0</v>
      </c>
      <c r="H31" s="106" t="s">
        <v>274</v>
      </c>
      <c r="I31" s="107">
        <f>IF(ESF!F26&gt;0,ESF!F26,ESF!F26*-1)</f>
        <v>221653.47</v>
      </c>
      <c r="J31" s="108" t="s">
        <v>289</v>
      </c>
      <c r="K31" s="107">
        <f>IF(ADP!D34&gt;0,ADP!D34,ADP!D34*-1)</f>
        <v>221653.47</v>
      </c>
      <c r="L31" s="109">
        <f t="shared" si="1"/>
        <v>0</v>
      </c>
      <c r="M31" s="184" t="s">
        <v>278</v>
      </c>
    </row>
    <row r="32" spans="1:13" x14ac:dyDescent="0.2">
      <c r="A32" s="83" t="s">
        <v>36</v>
      </c>
      <c r="B32" s="223" t="s">
        <v>201</v>
      </c>
      <c r="C32" s="429"/>
      <c r="D32" s="430"/>
      <c r="E32" s="430"/>
      <c r="F32" s="430"/>
      <c r="G32" s="431"/>
      <c r="H32" s="127" t="s">
        <v>274</v>
      </c>
      <c r="I32" s="129">
        <f>IF(ESF!F30&gt;0,ESF!F30,ESF!F30*-1)</f>
        <v>185360.96</v>
      </c>
      <c r="J32" s="128" t="s">
        <v>288</v>
      </c>
      <c r="K32" s="129">
        <f>IF(VHP!B4&gt;0,VHP!B4,VHP!B4*-1)</f>
        <v>185360.96</v>
      </c>
      <c r="L32" s="130">
        <f t="shared" si="1"/>
        <v>0</v>
      </c>
      <c r="M32" s="188" t="s">
        <v>201</v>
      </c>
    </row>
    <row r="33" spans="1:15" ht="10.8" thickBot="1" x14ac:dyDescent="0.25">
      <c r="A33" s="85"/>
      <c r="B33" s="224" t="s">
        <v>201</v>
      </c>
      <c r="C33" s="427"/>
      <c r="D33" s="428"/>
      <c r="E33" s="428"/>
      <c r="F33" s="428"/>
      <c r="G33" s="432"/>
      <c r="H33" s="155" t="s">
        <v>274</v>
      </c>
      <c r="I33" s="145">
        <f>IF(ESF!F30&gt;0,ESF!F30,ESF!F30*-1)</f>
        <v>185360.96</v>
      </c>
      <c r="J33" s="144" t="s">
        <v>288</v>
      </c>
      <c r="K33" s="145">
        <f>IF(VHP!F4&gt;0,VHP!F4,VHP!F4*-1)</f>
        <v>185360.96</v>
      </c>
      <c r="L33" s="146">
        <f t="shared" si="1"/>
        <v>0</v>
      </c>
      <c r="M33" s="189" t="s">
        <v>201</v>
      </c>
    </row>
    <row r="34" spans="1:15" ht="10.8" thickBot="1" x14ac:dyDescent="0.25">
      <c r="A34" s="82" t="s">
        <v>39</v>
      </c>
      <c r="B34" s="225" t="s">
        <v>204</v>
      </c>
      <c r="C34" s="427"/>
      <c r="D34" s="428"/>
      <c r="E34" s="428"/>
      <c r="F34" s="428"/>
      <c r="G34" s="432"/>
      <c r="H34" s="106" t="s">
        <v>274</v>
      </c>
      <c r="I34" s="107">
        <f>IF(ESF!F35&gt;0,ESF!F35,ESF!F35*-1)</f>
        <v>1346924.6199999999</v>
      </c>
      <c r="J34" s="108" t="s">
        <v>288</v>
      </c>
      <c r="K34" s="107">
        <f>IF(VHP!F9&gt;0,VHP!F9,VHP!F9*-1)</f>
        <v>1346924.6199999999</v>
      </c>
      <c r="L34" s="109">
        <f t="shared" si="1"/>
        <v>0</v>
      </c>
      <c r="M34" s="190" t="s">
        <v>204</v>
      </c>
    </row>
    <row r="35" spans="1:15" ht="20.399999999999999" x14ac:dyDescent="0.2">
      <c r="A35" s="83" t="s">
        <v>41</v>
      </c>
      <c r="B35" s="226" t="s">
        <v>210</v>
      </c>
      <c r="C35" s="427"/>
      <c r="D35" s="428"/>
      <c r="E35" s="428"/>
      <c r="F35" s="428"/>
      <c r="G35" s="432"/>
      <c r="H35" s="127" t="s">
        <v>274</v>
      </c>
      <c r="I35" s="129">
        <f>IF(ESF!F42&gt;0,ESF!F42,ESF!F42*-1)</f>
        <v>0</v>
      </c>
      <c r="J35" s="128" t="s">
        <v>288</v>
      </c>
      <c r="K35" s="129">
        <f>IF(VHP!E16&gt;0,VHP!E16,VHP!E16*-1)</f>
        <v>0</v>
      </c>
      <c r="L35" s="130">
        <f t="shared" si="1"/>
        <v>0</v>
      </c>
      <c r="M35" s="191" t="s">
        <v>210</v>
      </c>
    </row>
    <row r="36" spans="1:15" ht="21" thickBot="1" x14ac:dyDescent="0.25">
      <c r="A36" s="85"/>
      <c r="B36" s="227" t="s">
        <v>210</v>
      </c>
      <c r="C36" s="433"/>
      <c r="D36" s="434"/>
      <c r="E36" s="434"/>
      <c r="F36" s="434"/>
      <c r="G36" s="435"/>
      <c r="H36" s="155" t="s">
        <v>274</v>
      </c>
      <c r="I36" s="145">
        <f>IF(ESF!F42&gt;0,ESF!F42,ESF!F42*-1)</f>
        <v>0</v>
      </c>
      <c r="J36" s="144" t="s">
        <v>288</v>
      </c>
      <c r="K36" s="145">
        <f>IF(VHP!F16&gt;0,VHP!F16,VHP!F16*-1)</f>
        <v>0</v>
      </c>
      <c r="L36" s="146">
        <f t="shared" si="1"/>
        <v>0</v>
      </c>
      <c r="M36" s="192" t="s">
        <v>210</v>
      </c>
    </row>
    <row r="37" spans="1:15" ht="10.8" thickBot="1" x14ac:dyDescent="0.25">
      <c r="A37" s="82" t="s">
        <v>43</v>
      </c>
      <c r="B37" s="228" t="s">
        <v>279</v>
      </c>
      <c r="C37" s="106" t="s">
        <v>274</v>
      </c>
      <c r="D37" s="117">
        <f>IF(ESF!E46&gt;0,ESF!E46,ESF!E46*-1)</f>
        <v>1526119.9500000002</v>
      </c>
      <c r="E37" s="108" t="s">
        <v>288</v>
      </c>
      <c r="F37" s="117">
        <f>IF(VHP!F38&gt;0,VHP!F38,VHP!F38*-1)</f>
        <v>1526119.95</v>
      </c>
      <c r="G37" s="120">
        <f>ROUND(D37-F37,2)</f>
        <v>0</v>
      </c>
      <c r="H37" s="106" t="s">
        <v>274</v>
      </c>
      <c r="I37" s="107">
        <f>IF(ESF!F46&gt;0,ESF!F46,ESF!F46*-1)</f>
        <v>1532285.5799999998</v>
      </c>
      <c r="J37" s="108" t="s">
        <v>288</v>
      </c>
      <c r="K37" s="107">
        <f>IF(VHP!F20&gt;0,VHP!F20,VHP!F20*-1)</f>
        <v>1532285.5799999998</v>
      </c>
      <c r="L37" s="109">
        <f t="shared" si="1"/>
        <v>0</v>
      </c>
      <c r="M37" s="193" t="s">
        <v>279</v>
      </c>
    </row>
    <row r="38" spans="1:15" ht="20.399999999999999" x14ac:dyDescent="0.2">
      <c r="A38" s="83" t="s">
        <v>45</v>
      </c>
      <c r="B38" s="223" t="s">
        <v>280</v>
      </c>
      <c r="C38" s="429"/>
      <c r="D38" s="430"/>
      <c r="E38" s="430"/>
      <c r="F38" s="430"/>
      <c r="G38" s="431"/>
      <c r="H38" s="127" t="s">
        <v>288</v>
      </c>
      <c r="I38" s="129">
        <f>IF(VHP!B4&gt;0,VHP!B4,VHP!B4*-1)</f>
        <v>185360.96</v>
      </c>
      <c r="J38" s="128" t="s">
        <v>274</v>
      </c>
      <c r="K38" s="129">
        <f>IF(ESF!F30&gt;0,ESF!F30,ESF!F30*-1)</f>
        <v>185360.96</v>
      </c>
      <c r="L38" s="130">
        <f t="shared" si="1"/>
        <v>0</v>
      </c>
      <c r="M38" s="188" t="s">
        <v>280</v>
      </c>
    </row>
    <row r="39" spans="1:15" ht="21" thickBot="1" x14ac:dyDescent="0.25">
      <c r="A39" s="85"/>
      <c r="B39" s="224" t="s">
        <v>280</v>
      </c>
      <c r="C39" s="427"/>
      <c r="D39" s="428"/>
      <c r="E39" s="428"/>
      <c r="F39" s="428"/>
      <c r="G39" s="432"/>
      <c r="H39" s="155" t="s">
        <v>288</v>
      </c>
      <c r="I39" s="145">
        <f>IF(VHP!F4&gt;0,VHP!F4,VHP!F4*-1)</f>
        <v>185360.96</v>
      </c>
      <c r="J39" s="144" t="s">
        <v>274</v>
      </c>
      <c r="K39" s="145">
        <f>IF(ESF!F30&gt;0,ESF!F30,ESF!F30*-1)</f>
        <v>185360.96</v>
      </c>
      <c r="L39" s="146">
        <f t="shared" si="1"/>
        <v>0</v>
      </c>
      <c r="M39" s="189" t="s">
        <v>280</v>
      </c>
    </row>
    <row r="40" spans="1:15" ht="21" thickBot="1" x14ac:dyDescent="0.25">
      <c r="A40" s="82" t="s">
        <v>48</v>
      </c>
      <c r="B40" s="225" t="s">
        <v>281</v>
      </c>
      <c r="C40" s="427"/>
      <c r="D40" s="428"/>
      <c r="E40" s="428"/>
      <c r="F40" s="428"/>
      <c r="G40" s="432"/>
      <c r="H40" s="106" t="s">
        <v>288</v>
      </c>
      <c r="I40" s="107">
        <f>IF(VHP!F9&gt;0,VHP!F9,VHP!F9*-1)</f>
        <v>1346924.6199999999</v>
      </c>
      <c r="J40" s="108" t="s">
        <v>274</v>
      </c>
      <c r="K40" s="107">
        <f>IF(ESF!F35&gt;0,ESF!F35,ESF!F35*-1)</f>
        <v>1346924.6199999999</v>
      </c>
      <c r="L40" s="109">
        <f t="shared" si="1"/>
        <v>0</v>
      </c>
      <c r="M40" s="190" t="s">
        <v>281</v>
      </c>
    </row>
    <row r="41" spans="1:15" ht="20.399999999999999" x14ac:dyDescent="0.2">
      <c r="A41" s="83" t="s">
        <v>50</v>
      </c>
      <c r="B41" s="226" t="s">
        <v>282</v>
      </c>
      <c r="C41" s="427"/>
      <c r="D41" s="428"/>
      <c r="E41" s="428"/>
      <c r="F41" s="428"/>
      <c r="G41" s="432"/>
      <c r="H41" s="127" t="s">
        <v>288</v>
      </c>
      <c r="I41" s="129">
        <f>IF(VHP!E16&gt;0,VHP!E16,VHP!E16*-1)</f>
        <v>0</v>
      </c>
      <c r="J41" s="128" t="s">
        <v>274</v>
      </c>
      <c r="K41" s="129">
        <f>IF(ESF!F42&gt;0,ESF!F42,ESF!F42*-1)</f>
        <v>0</v>
      </c>
      <c r="L41" s="130">
        <f t="shared" si="1"/>
        <v>0</v>
      </c>
      <c r="M41" s="191" t="s">
        <v>282</v>
      </c>
    </row>
    <row r="42" spans="1:15" ht="21" thickBot="1" x14ac:dyDescent="0.25">
      <c r="A42" s="85"/>
      <c r="B42" s="227" t="s">
        <v>282</v>
      </c>
      <c r="C42" s="433"/>
      <c r="D42" s="434"/>
      <c r="E42" s="434"/>
      <c r="F42" s="434"/>
      <c r="G42" s="435"/>
      <c r="H42" s="155" t="s">
        <v>288</v>
      </c>
      <c r="I42" s="145">
        <f>IF(VHP!F16&gt;0,VHP!F16,VHP!F16*-1)</f>
        <v>0</v>
      </c>
      <c r="J42" s="144" t="s">
        <v>274</v>
      </c>
      <c r="K42" s="145">
        <f>IF(ESF!F42&gt;0,ESF!F42,ESF!F42*-1)</f>
        <v>0</v>
      </c>
      <c r="L42" s="146">
        <f t="shared" si="1"/>
        <v>0</v>
      </c>
      <c r="M42" s="192" t="s">
        <v>282</v>
      </c>
      <c r="O42" s="3" t="s">
        <v>291</v>
      </c>
    </row>
    <row r="43" spans="1:15" ht="10.8" thickBot="1" x14ac:dyDescent="0.25">
      <c r="A43" s="82" t="s">
        <v>52</v>
      </c>
      <c r="B43" s="229" t="s">
        <v>283</v>
      </c>
      <c r="C43" s="106" t="s">
        <v>288</v>
      </c>
      <c r="D43" s="117">
        <f>IF(VHP!F38&gt;0,VHP!F38,VHP!F38*-1)</f>
        <v>1526119.95</v>
      </c>
      <c r="E43" s="108" t="s">
        <v>274</v>
      </c>
      <c r="F43" s="156">
        <f>IF(ESF!E46&gt;0,ESF!E46,ESF!E46*-1)</f>
        <v>1526119.9500000002</v>
      </c>
      <c r="G43" s="120">
        <f t="shared" ref="G43:G49" si="2">ROUND(D43-F43,2)</f>
        <v>0</v>
      </c>
      <c r="H43" s="106" t="s">
        <v>288</v>
      </c>
      <c r="I43" s="107">
        <f>IF(VHP!F20&gt;0,VHP!F20,VHP!F20*-1)</f>
        <v>1532285.5799999998</v>
      </c>
      <c r="J43" s="108" t="s">
        <v>274</v>
      </c>
      <c r="K43" s="107">
        <f>IF(ESF!F46&gt;0,ESF!F46,ESF!F46*-1)</f>
        <v>1532285.5799999998</v>
      </c>
      <c r="L43" s="109">
        <f t="shared" si="1"/>
        <v>0</v>
      </c>
      <c r="M43" s="194" t="s">
        <v>283</v>
      </c>
    </row>
    <row r="44" spans="1:15" ht="10.8" thickBot="1" x14ac:dyDescent="0.25">
      <c r="A44" s="83" t="s">
        <v>54</v>
      </c>
      <c r="B44" s="220" t="s">
        <v>138</v>
      </c>
      <c r="C44" s="127" t="s">
        <v>288</v>
      </c>
      <c r="D44" s="246">
        <f>IF(VHP!B23&gt;0,VHP!B23,VHP!B23*-1)</f>
        <v>0</v>
      </c>
      <c r="E44" s="128" t="s">
        <v>290</v>
      </c>
      <c r="F44" s="157">
        <f>IF(CSF!$B46&gt;0,CSF!$B46,CSF!$C46)</f>
        <v>0</v>
      </c>
      <c r="G44" s="126">
        <f t="shared" si="2"/>
        <v>0</v>
      </c>
      <c r="H44" s="429"/>
      <c r="I44" s="430"/>
      <c r="J44" s="430"/>
      <c r="K44" s="158"/>
      <c r="L44" s="159"/>
      <c r="M44" s="195" t="s">
        <v>138</v>
      </c>
    </row>
    <row r="45" spans="1:15" x14ac:dyDescent="0.2">
      <c r="A45" s="84"/>
      <c r="B45" s="213" t="s">
        <v>202</v>
      </c>
      <c r="C45" s="160" t="s">
        <v>288</v>
      </c>
      <c r="D45" s="113">
        <f>IF(VHP!B24&gt;0,VHP!B24,VHP!B24*-1)</f>
        <v>0</v>
      </c>
      <c r="E45" s="112" t="s">
        <v>290</v>
      </c>
      <c r="F45" s="161">
        <f>IF(CSF!$B47&gt;0,CSF!$B47,CSF!$C47)</f>
        <v>0</v>
      </c>
      <c r="G45" s="134">
        <f t="shared" si="2"/>
        <v>0</v>
      </c>
      <c r="H45" s="429"/>
      <c r="I45" s="430"/>
      <c r="J45" s="430"/>
      <c r="K45" s="430"/>
      <c r="L45" s="431"/>
      <c r="M45" s="183" t="s">
        <v>202</v>
      </c>
    </row>
    <row r="46" spans="1:15" ht="10.8" thickBot="1" x14ac:dyDescent="0.25">
      <c r="A46" s="85"/>
      <c r="B46" s="230" t="s">
        <v>203</v>
      </c>
      <c r="C46" s="155" t="s">
        <v>288</v>
      </c>
      <c r="D46" s="178">
        <f>IF(VHP!B25&gt;0,VHP!B25,VHP!B25*-1)</f>
        <v>0</v>
      </c>
      <c r="E46" s="144" t="s">
        <v>290</v>
      </c>
      <c r="F46" s="162">
        <f>IF(CSF!$B48&gt;0,CSF!$B48,CSF!$C48)</f>
        <v>0</v>
      </c>
      <c r="G46" s="142">
        <f t="shared" si="2"/>
        <v>0</v>
      </c>
      <c r="H46" s="427"/>
      <c r="I46" s="428"/>
      <c r="J46" s="428"/>
      <c r="K46" s="428"/>
      <c r="L46" s="432"/>
      <c r="M46" s="196" t="s">
        <v>203</v>
      </c>
    </row>
    <row r="47" spans="1:15" x14ac:dyDescent="0.2">
      <c r="A47" s="83" t="s">
        <v>57</v>
      </c>
      <c r="B47" s="220" t="s">
        <v>207</v>
      </c>
      <c r="C47" s="127" t="s">
        <v>288</v>
      </c>
      <c r="D47" s="246">
        <f>IF(VHP!D30&gt;0,VHP!D30,VHP!D30*-1)</f>
        <v>0</v>
      </c>
      <c r="E47" s="128" t="s">
        <v>290</v>
      </c>
      <c r="F47" s="157">
        <f>IF(CSF!$B53&gt;0,CSF!$B53,CSF!$C53)</f>
        <v>0</v>
      </c>
      <c r="G47" s="126">
        <f t="shared" si="2"/>
        <v>0</v>
      </c>
      <c r="H47" s="427"/>
      <c r="I47" s="428"/>
      <c r="J47" s="428"/>
      <c r="K47" s="428"/>
      <c r="L47" s="432"/>
      <c r="M47" s="195" t="s">
        <v>207</v>
      </c>
    </row>
    <row r="48" spans="1:15" x14ac:dyDescent="0.2">
      <c r="A48" s="84"/>
      <c r="B48" s="213" t="s">
        <v>208</v>
      </c>
      <c r="C48" s="160" t="s">
        <v>288</v>
      </c>
      <c r="D48" s="113">
        <f>IF(VHP!D31&gt;0,VHP!D31,VHP!D31*-1)</f>
        <v>0</v>
      </c>
      <c r="E48" s="112" t="s">
        <v>290</v>
      </c>
      <c r="F48" s="161">
        <f>IF(CSF!$B54&gt;0,CSF!$B54,CSF!$C54)</f>
        <v>0</v>
      </c>
      <c r="G48" s="134">
        <f t="shared" si="2"/>
        <v>0</v>
      </c>
      <c r="H48" s="427"/>
      <c r="I48" s="428"/>
      <c r="J48" s="428"/>
      <c r="K48" s="428"/>
      <c r="L48" s="432"/>
      <c r="M48" s="183" t="s">
        <v>208</v>
      </c>
    </row>
    <row r="49" spans="1:13" ht="21" thickBot="1" x14ac:dyDescent="0.25">
      <c r="A49" s="85"/>
      <c r="B49" s="231" t="s">
        <v>209</v>
      </c>
      <c r="C49" s="155" t="s">
        <v>288</v>
      </c>
      <c r="D49" s="178">
        <f>IF(VHP!D32&gt;0,VHP!D32,VHP!D32*-1)</f>
        <v>0</v>
      </c>
      <c r="E49" s="144" t="s">
        <v>290</v>
      </c>
      <c r="F49" s="162">
        <f>IF(CSF!$B55&gt;0,CSF!$B55,CSF!$C55)</f>
        <v>0</v>
      </c>
      <c r="G49" s="142">
        <f t="shared" si="2"/>
        <v>0</v>
      </c>
      <c r="H49" s="427"/>
      <c r="I49" s="428"/>
      <c r="J49" s="428"/>
      <c r="K49" s="428"/>
      <c r="L49" s="432"/>
      <c r="M49" s="197" t="s">
        <v>209</v>
      </c>
    </row>
    <row r="50" spans="1:13" ht="10.8" thickBot="1" x14ac:dyDescent="0.25">
      <c r="A50" s="82" t="s">
        <v>59</v>
      </c>
      <c r="B50" s="232" t="s">
        <v>206</v>
      </c>
      <c r="C50" s="106" t="s">
        <v>288</v>
      </c>
      <c r="D50" s="117">
        <f>IF(VHP!C29&gt;0,VHP!C29,VHP!C29*-1)</f>
        <v>44437.09</v>
      </c>
      <c r="E50" s="108" t="s">
        <v>290</v>
      </c>
      <c r="F50" s="156">
        <f>IF(CSF!$B52&gt;0,CSF!$B52,CSF!$C52)</f>
        <v>44437.09</v>
      </c>
      <c r="G50" s="120">
        <f t="shared" ref="G50:G55" si="3">ROUND(D50-F50,2)</f>
        <v>0</v>
      </c>
      <c r="H50" s="427"/>
      <c r="I50" s="428"/>
      <c r="J50" s="428"/>
      <c r="K50" s="428"/>
      <c r="L50" s="432"/>
      <c r="M50" s="198" t="s">
        <v>206</v>
      </c>
    </row>
    <row r="51" spans="1:13" x14ac:dyDescent="0.2">
      <c r="A51" s="86" t="s">
        <v>61</v>
      </c>
      <c r="B51" s="233" t="s">
        <v>211</v>
      </c>
      <c r="C51" s="127" t="s">
        <v>288</v>
      </c>
      <c r="D51" s="125">
        <f>IF(VHP!E35&gt;0,VHP!E35,VHP!E35*-1)</f>
        <v>0</v>
      </c>
      <c r="E51" s="128" t="s">
        <v>290</v>
      </c>
      <c r="F51" s="157">
        <f>IF(CSF!$B58&gt;0,CSF!$B58,CSF!$C58)</f>
        <v>0</v>
      </c>
      <c r="G51" s="126">
        <f t="shared" si="3"/>
        <v>0</v>
      </c>
      <c r="H51" s="427"/>
      <c r="I51" s="428"/>
      <c r="J51" s="428"/>
      <c r="K51" s="428"/>
      <c r="L51" s="432"/>
      <c r="M51" s="199" t="s">
        <v>211</v>
      </c>
    </row>
    <row r="52" spans="1:13" ht="10.8" thickBot="1" x14ac:dyDescent="0.25">
      <c r="A52" s="89"/>
      <c r="B52" s="214" t="s">
        <v>212</v>
      </c>
      <c r="C52" s="163" t="s">
        <v>288</v>
      </c>
      <c r="D52" s="178">
        <f>IF(VHP!E36&gt;0,VHP!E36,VHP!E36*-1)</f>
        <v>0</v>
      </c>
      <c r="E52" s="165" t="s">
        <v>290</v>
      </c>
      <c r="F52" s="166">
        <f>IF(CSF!$B59&gt;0,CSF!$B59,CSF!$C59)</f>
        <v>0</v>
      </c>
      <c r="G52" s="167">
        <f t="shared" si="3"/>
        <v>0</v>
      </c>
      <c r="H52" s="427"/>
      <c r="I52" s="428"/>
      <c r="J52" s="428"/>
      <c r="K52" s="428"/>
      <c r="L52" s="432"/>
      <c r="M52" s="200" t="s">
        <v>212</v>
      </c>
    </row>
    <row r="53" spans="1:13" ht="10.8" thickBot="1" x14ac:dyDescent="0.25">
      <c r="A53" s="82" t="s">
        <v>70</v>
      </c>
      <c r="B53" s="232" t="s">
        <v>156</v>
      </c>
      <c r="C53" s="106" t="s">
        <v>288</v>
      </c>
      <c r="D53" s="117">
        <f>IF((VHP!D28+VHP!D29)&gt;0,VHP!D28+VHP!D29,(VHP!D28+VHP!D29)*-1)</f>
        <v>38271.46</v>
      </c>
      <c r="E53" s="108" t="s">
        <v>290</v>
      </c>
      <c r="F53" s="156">
        <f>IF(CSF!$B51&gt;0,CSF!$B51,CSF!$C51)</f>
        <v>38271.46</v>
      </c>
      <c r="G53" s="120">
        <f t="shared" si="3"/>
        <v>0</v>
      </c>
      <c r="H53" s="428"/>
      <c r="I53" s="428"/>
      <c r="J53" s="428"/>
      <c r="K53" s="428"/>
      <c r="L53" s="432"/>
      <c r="M53" s="198" t="s">
        <v>156</v>
      </c>
    </row>
    <row r="54" spans="1:13" ht="10.8" thickBot="1" x14ac:dyDescent="0.25">
      <c r="A54" s="86" t="s">
        <v>63</v>
      </c>
      <c r="B54" s="233" t="s">
        <v>156</v>
      </c>
      <c r="C54" s="127" t="s">
        <v>288</v>
      </c>
      <c r="D54" s="117">
        <f>IF(VHP!D28&gt;0,VHP!D28,VHP!D28*-1)</f>
        <v>6165.63</v>
      </c>
      <c r="E54" s="128" t="s">
        <v>274</v>
      </c>
      <c r="F54" s="157">
        <f>IF(ESF!E36&gt;0,ESF!E36,ESF!E36*-1)</f>
        <v>6165.63</v>
      </c>
      <c r="G54" s="126">
        <f t="shared" si="3"/>
        <v>0</v>
      </c>
      <c r="H54" s="427"/>
      <c r="I54" s="428"/>
      <c r="J54" s="428"/>
      <c r="K54" s="428"/>
      <c r="L54" s="432"/>
      <c r="M54" s="199" t="s">
        <v>156</v>
      </c>
    </row>
    <row r="55" spans="1:13" ht="10.8" thickBot="1" x14ac:dyDescent="0.25">
      <c r="A55" s="85"/>
      <c r="B55" s="231" t="s">
        <v>156</v>
      </c>
      <c r="C55" s="155" t="s">
        <v>288</v>
      </c>
      <c r="D55" s="141">
        <f>IF(VHP!D28&gt;0,VHP!D28,VHP!D28*-1)</f>
        <v>6165.63</v>
      </c>
      <c r="E55" s="144" t="s">
        <v>284</v>
      </c>
      <c r="F55" s="162">
        <f>IF(ACT!B68&gt;0,ACT!B68,ACT!B68*-1)</f>
        <v>6165.6300000003539</v>
      </c>
      <c r="G55" s="142">
        <f t="shared" si="3"/>
        <v>0</v>
      </c>
      <c r="H55" s="433"/>
      <c r="I55" s="434"/>
      <c r="J55" s="434"/>
      <c r="K55" s="434"/>
      <c r="L55" s="435"/>
      <c r="M55" s="197" t="s">
        <v>156</v>
      </c>
    </row>
    <row r="56" spans="1:13" x14ac:dyDescent="0.2">
      <c r="A56" s="86" t="s">
        <v>66</v>
      </c>
      <c r="B56" s="239" t="s">
        <v>156</v>
      </c>
      <c r="C56" s="427"/>
      <c r="D56" s="428"/>
      <c r="E56" s="428"/>
      <c r="F56" s="168"/>
      <c r="G56" s="169"/>
      <c r="H56" s="170" t="s">
        <v>288</v>
      </c>
      <c r="I56" s="171">
        <f>IF(VHP!D10&gt;0,VHP!D10,VHP!D10*-1)</f>
        <v>44437.09</v>
      </c>
      <c r="J56" s="172" t="s">
        <v>274</v>
      </c>
      <c r="K56" s="171">
        <f>IF(ESF!F36&gt;0,ESF!F36,ESF!F36*-1)</f>
        <v>44437.09</v>
      </c>
      <c r="L56" s="173">
        <f t="shared" ref="L56:L57" si="4">ROUND(I56-K56,2)</f>
        <v>0</v>
      </c>
      <c r="M56" s="199" t="s">
        <v>156</v>
      </c>
    </row>
    <row r="57" spans="1:13" ht="10.8" thickBot="1" x14ac:dyDescent="0.25">
      <c r="A57" s="85"/>
      <c r="B57" s="240" t="s">
        <v>156</v>
      </c>
      <c r="C57" s="427"/>
      <c r="D57" s="428"/>
      <c r="E57" s="428"/>
      <c r="F57" s="168"/>
      <c r="G57" s="169"/>
      <c r="H57" s="160" t="s">
        <v>288</v>
      </c>
      <c r="I57" s="136">
        <f>IF(VHP!D10&gt;0,VHP!D10,VHP!D10*-1)</f>
        <v>44437.09</v>
      </c>
      <c r="J57" s="112" t="s">
        <v>284</v>
      </c>
      <c r="K57" s="174">
        <f>IF(ACT!C68&gt;0,ACT!C68,ACT!C68*-1)</f>
        <v>44437.090000000782</v>
      </c>
      <c r="L57" s="137">
        <f t="shared" si="4"/>
        <v>0</v>
      </c>
      <c r="M57" s="197" t="s">
        <v>156</v>
      </c>
    </row>
    <row r="58" spans="1:13" x14ac:dyDescent="0.2">
      <c r="A58" s="93" t="s">
        <v>68</v>
      </c>
      <c r="B58" s="241" t="s">
        <v>206</v>
      </c>
      <c r="C58" s="160" t="s">
        <v>288</v>
      </c>
      <c r="D58" s="113">
        <f>IF(VHP!D29&gt;0,VHP!D29,VHP!D29*-1)</f>
        <v>44437.09</v>
      </c>
      <c r="E58" s="168"/>
      <c r="F58" s="168"/>
      <c r="G58" s="168"/>
      <c r="H58" s="439"/>
      <c r="I58" s="440"/>
      <c r="J58" s="112" t="s">
        <v>274</v>
      </c>
      <c r="K58" s="136">
        <f>IF(ESF!F36&gt;0,ESF!F36,ESF!F36*-1)</f>
        <v>44437.09</v>
      </c>
      <c r="L58" s="137">
        <f>ROUND((D58-K58),2)</f>
        <v>0</v>
      </c>
      <c r="M58" s="201" t="s">
        <v>206</v>
      </c>
    </row>
    <row r="59" spans="1:13" ht="10.8" thickBot="1" x14ac:dyDescent="0.25">
      <c r="A59" s="85"/>
      <c r="B59" s="242" t="s">
        <v>206</v>
      </c>
      <c r="C59" s="163" t="s">
        <v>288</v>
      </c>
      <c r="D59" s="164">
        <f>IF(VHP!D29&gt;0,VHP!D29,VHP!D29*-1)</f>
        <v>44437.09</v>
      </c>
      <c r="E59" s="168"/>
      <c r="F59" s="168"/>
      <c r="G59" s="168"/>
      <c r="H59" s="433"/>
      <c r="I59" s="441"/>
      <c r="J59" s="165" t="s">
        <v>285</v>
      </c>
      <c r="K59" s="174">
        <f>IF(ACT!C68&gt;0,ACT!C68,ACT!C68*-1)</f>
        <v>44437.090000000782</v>
      </c>
      <c r="L59" s="175">
        <f>ROUND((D59-K59),2)</f>
        <v>0</v>
      </c>
      <c r="M59" s="196" t="s">
        <v>206</v>
      </c>
    </row>
    <row r="60" spans="1:13" ht="10.8" thickBot="1" x14ac:dyDescent="0.25">
      <c r="A60" s="88" t="s">
        <v>72</v>
      </c>
      <c r="B60" s="234" t="s">
        <v>162</v>
      </c>
      <c r="C60" s="106" t="s">
        <v>290</v>
      </c>
      <c r="D60" s="156">
        <f>IF(CSF!$B5&gt;0,CSF!$B5,CSF!$C5)</f>
        <v>327473.62</v>
      </c>
      <c r="E60" s="108" t="s">
        <v>276</v>
      </c>
      <c r="F60" s="156">
        <f>IF(EFE!B61&gt;0,EFE!B61,EFE!B61*-1)</f>
        <v>327473.62000000034</v>
      </c>
      <c r="G60" s="120">
        <f>ROUND(D60-F60,2)</f>
        <v>0</v>
      </c>
      <c r="H60" s="429"/>
      <c r="I60" s="430"/>
      <c r="J60" s="430"/>
      <c r="K60" s="430"/>
      <c r="L60" s="431"/>
      <c r="M60" s="202" t="s">
        <v>162</v>
      </c>
    </row>
    <row r="61" spans="1:13" x14ac:dyDescent="0.2">
      <c r="A61" s="86" t="s">
        <v>75</v>
      </c>
      <c r="B61" s="235" t="s">
        <v>162</v>
      </c>
      <c r="C61" s="127" t="s">
        <v>290</v>
      </c>
      <c r="D61" s="157">
        <f>IF(CSF!$B5&gt;0,CSF!$B5,CSF!$C5)</f>
        <v>327473.62</v>
      </c>
      <c r="E61" s="128" t="s">
        <v>275</v>
      </c>
      <c r="F61" s="157">
        <f>IF(EAA!F5&gt;0,EAA!F5,EAA!F5*-1)</f>
        <v>327473.61999999965</v>
      </c>
      <c r="G61" s="126">
        <f>ROUND(D61-F61,2)</f>
        <v>0</v>
      </c>
      <c r="H61" s="427"/>
      <c r="I61" s="428"/>
      <c r="J61" s="428"/>
      <c r="K61" s="428"/>
      <c r="L61" s="432"/>
      <c r="M61" s="203" t="s">
        <v>162</v>
      </c>
    </row>
    <row r="62" spans="1:13" x14ac:dyDescent="0.2">
      <c r="A62" s="89"/>
      <c r="B62" s="215" t="s">
        <v>164</v>
      </c>
      <c r="C62" s="160" t="s">
        <v>290</v>
      </c>
      <c r="D62" s="161">
        <f>IF(CSF!$B6&gt;0,CSF!$B6,CSF!$C6)</f>
        <v>37588.080000000002</v>
      </c>
      <c r="E62" s="112" t="s">
        <v>275</v>
      </c>
      <c r="F62" s="161">
        <f>IF(EAA!F6&gt;0,EAA!F6,EAA!F6*-1)</f>
        <v>37588.079999999667</v>
      </c>
      <c r="G62" s="134">
        <f>ROUND(D62-F62,2)</f>
        <v>0</v>
      </c>
      <c r="H62" s="427"/>
      <c r="I62" s="428"/>
      <c r="J62" s="428"/>
      <c r="K62" s="428"/>
      <c r="L62" s="432"/>
      <c r="M62" s="204" t="s">
        <v>164</v>
      </c>
    </row>
    <row r="63" spans="1:13" x14ac:dyDescent="0.2">
      <c r="A63" s="89"/>
      <c r="B63" s="215" t="s">
        <v>166</v>
      </c>
      <c r="C63" s="160" t="s">
        <v>290</v>
      </c>
      <c r="D63" s="161">
        <f>IF(CSF!$B7&gt;0,CSF!$B7,CSF!$C7)</f>
        <v>0</v>
      </c>
      <c r="E63" s="112" t="s">
        <v>275</v>
      </c>
      <c r="F63" s="161">
        <f>IF(EAA!F7&gt;0,EAA!F7,EAA!F7*-1)</f>
        <v>0</v>
      </c>
      <c r="G63" s="134">
        <f>ROUND(D63-F63,2)</f>
        <v>0</v>
      </c>
      <c r="H63" s="427"/>
      <c r="I63" s="428"/>
      <c r="J63" s="428"/>
      <c r="K63" s="428"/>
      <c r="L63" s="432"/>
      <c r="M63" s="204" t="s">
        <v>166</v>
      </c>
    </row>
    <row r="64" spans="1:13" x14ac:dyDescent="0.2">
      <c r="A64" s="89"/>
      <c r="B64" s="215" t="s">
        <v>168</v>
      </c>
      <c r="C64" s="160" t="s">
        <v>290</v>
      </c>
      <c r="D64" s="161">
        <f>IF(CSF!$B8&gt;0,CSF!$B8,CSF!$C8)</f>
        <v>0</v>
      </c>
      <c r="E64" s="112" t="s">
        <v>275</v>
      </c>
      <c r="F64" s="161">
        <f>IF(EAA!F8&gt;0,EAA!F8,EAA!F8*-1)</f>
        <v>0</v>
      </c>
      <c r="G64" s="134">
        <f t="shared" ref="G64:G76" si="5">ROUND(D64-F64,2)</f>
        <v>0</v>
      </c>
      <c r="H64" s="427"/>
      <c r="I64" s="428"/>
      <c r="J64" s="428"/>
      <c r="K64" s="428"/>
      <c r="L64" s="432"/>
      <c r="M64" s="204" t="s">
        <v>168</v>
      </c>
    </row>
    <row r="65" spans="1:13" x14ac:dyDescent="0.2">
      <c r="A65" s="89"/>
      <c r="B65" s="215" t="s">
        <v>170</v>
      </c>
      <c r="C65" s="160" t="s">
        <v>290</v>
      </c>
      <c r="D65" s="161">
        <f>IF(CSF!$B9&gt;0,CSF!$B9,CSF!$C9)</f>
        <v>0</v>
      </c>
      <c r="E65" s="112" t="s">
        <v>275</v>
      </c>
      <c r="F65" s="161">
        <f>IF(EAA!F9&gt;0,EAA!F9,EAA!F9*-1)</f>
        <v>0</v>
      </c>
      <c r="G65" s="134">
        <f t="shared" si="5"/>
        <v>0</v>
      </c>
      <c r="H65" s="427"/>
      <c r="I65" s="428"/>
      <c r="J65" s="428"/>
      <c r="K65" s="428"/>
      <c r="L65" s="432"/>
      <c r="M65" s="204" t="s">
        <v>170</v>
      </c>
    </row>
    <row r="66" spans="1:13" ht="20.399999999999999" x14ac:dyDescent="0.2">
      <c r="A66" s="89"/>
      <c r="B66" s="215" t="s">
        <v>172</v>
      </c>
      <c r="C66" s="160" t="s">
        <v>290</v>
      </c>
      <c r="D66" s="161">
        <f>IF(CSF!$B10&gt;0,CSF!$B10,CSF!$C10)</f>
        <v>0</v>
      </c>
      <c r="E66" s="112" t="s">
        <v>275</v>
      </c>
      <c r="F66" s="161">
        <f>IF(EAA!F10&gt;0,EAA!F10,EAA!F10*-1)</f>
        <v>0</v>
      </c>
      <c r="G66" s="134">
        <f t="shared" si="5"/>
        <v>0</v>
      </c>
      <c r="H66" s="427"/>
      <c r="I66" s="428"/>
      <c r="J66" s="428"/>
      <c r="K66" s="428"/>
      <c r="L66" s="432"/>
      <c r="M66" s="204" t="s">
        <v>172</v>
      </c>
    </row>
    <row r="67" spans="1:13" x14ac:dyDescent="0.2">
      <c r="A67" s="89"/>
      <c r="B67" s="215" t="s">
        <v>174</v>
      </c>
      <c r="C67" s="160" t="s">
        <v>290</v>
      </c>
      <c r="D67" s="161">
        <f>IF(CSF!$B11&gt;0,CSF!$B11,CSF!$C11)</f>
        <v>0</v>
      </c>
      <c r="E67" s="112" t="s">
        <v>275</v>
      </c>
      <c r="F67" s="161">
        <f>IF(EAA!F11&gt;0,EAA!F11,EAA!F11*-1)</f>
        <v>0</v>
      </c>
      <c r="G67" s="134">
        <f t="shared" si="5"/>
        <v>0</v>
      </c>
      <c r="H67" s="427"/>
      <c r="I67" s="428"/>
      <c r="J67" s="428"/>
      <c r="K67" s="428"/>
      <c r="L67" s="432"/>
      <c r="M67" s="204" t="s">
        <v>174</v>
      </c>
    </row>
    <row r="68" spans="1:13" x14ac:dyDescent="0.2">
      <c r="A68" s="89"/>
      <c r="B68" s="215" t="s">
        <v>180</v>
      </c>
      <c r="C68" s="160" t="s">
        <v>290</v>
      </c>
      <c r="D68" s="161">
        <f>IF(CSF!$B14&gt;0,CSF!$B14,CSF!$C14)</f>
        <v>0</v>
      </c>
      <c r="E68" s="112" t="s">
        <v>275</v>
      </c>
      <c r="F68" s="161">
        <f>IF(EAA!F13&gt;0,EAA!F13,EAA!F13*-1)</f>
        <v>0</v>
      </c>
      <c r="G68" s="134">
        <f t="shared" si="5"/>
        <v>0</v>
      </c>
      <c r="H68" s="427"/>
      <c r="I68" s="428"/>
      <c r="J68" s="428"/>
      <c r="K68" s="428"/>
      <c r="L68" s="432"/>
      <c r="M68" s="204" t="s">
        <v>180</v>
      </c>
    </row>
    <row r="69" spans="1:13" ht="20.399999999999999" x14ac:dyDescent="0.2">
      <c r="A69" s="89"/>
      <c r="B69" s="215" t="s">
        <v>182</v>
      </c>
      <c r="C69" s="160" t="s">
        <v>290</v>
      </c>
      <c r="D69" s="161">
        <f>IF(CSF!$B15&gt;0,CSF!$B15,CSF!$C15)</f>
        <v>0</v>
      </c>
      <c r="E69" s="112" t="s">
        <v>275</v>
      </c>
      <c r="F69" s="161">
        <f>IF(EAA!F14&gt;0,EAA!F14,EAA!F14*-1)</f>
        <v>0</v>
      </c>
      <c r="G69" s="134">
        <f t="shared" si="5"/>
        <v>0</v>
      </c>
      <c r="H69" s="427"/>
      <c r="I69" s="428"/>
      <c r="J69" s="428"/>
      <c r="K69" s="428"/>
      <c r="L69" s="432"/>
      <c r="M69" s="204" t="s">
        <v>182</v>
      </c>
    </row>
    <row r="70" spans="1:13" ht="20.399999999999999" x14ac:dyDescent="0.2">
      <c r="A70" s="89"/>
      <c r="B70" s="215" t="s">
        <v>184</v>
      </c>
      <c r="C70" s="160" t="s">
        <v>290</v>
      </c>
      <c r="D70" s="161">
        <f>IF(CSF!$B16&gt;0,CSF!$B16,CSF!$C16)</f>
        <v>0</v>
      </c>
      <c r="E70" s="112" t="s">
        <v>275</v>
      </c>
      <c r="F70" s="161">
        <f>IF(EAA!F15&gt;0,EAA!F15,EAA!F15*-1)</f>
        <v>0</v>
      </c>
      <c r="G70" s="134">
        <f t="shared" si="5"/>
        <v>0</v>
      </c>
      <c r="H70" s="427"/>
      <c r="I70" s="428"/>
      <c r="J70" s="428"/>
      <c r="K70" s="428"/>
      <c r="L70" s="432"/>
      <c r="M70" s="204" t="s">
        <v>184</v>
      </c>
    </row>
    <row r="71" spans="1:13" x14ac:dyDescent="0.2">
      <c r="A71" s="89"/>
      <c r="B71" s="215" t="s">
        <v>186</v>
      </c>
      <c r="C71" s="160" t="s">
        <v>290</v>
      </c>
      <c r="D71" s="161">
        <f>IF(CSF!$B17&gt;0,CSF!$B17,CSF!$C17)</f>
        <v>258499</v>
      </c>
      <c r="E71" s="112" t="s">
        <v>275</v>
      </c>
      <c r="F71" s="161">
        <f>IF(EAA!F16&gt;0,EAA!F16,EAA!F16*-1)</f>
        <v>258499</v>
      </c>
      <c r="G71" s="134">
        <f t="shared" si="5"/>
        <v>0</v>
      </c>
      <c r="H71" s="427"/>
      <c r="I71" s="428"/>
      <c r="J71" s="428"/>
      <c r="K71" s="428"/>
      <c r="L71" s="432"/>
      <c r="M71" s="204" t="s">
        <v>186</v>
      </c>
    </row>
    <row r="72" spans="1:13" x14ac:dyDescent="0.2">
      <c r="A72" s="89"/>
      <c r="B72" s="215" t="s">
        <v>188</v>
      </c>
      <c r="C72" s="160" t="s">
        <v>290</v>
      </c>
      <c r="D72" s="161">
        <f>IF(CSF!$B18&gt;0,CSF!$B18,CSF!$C18)</f>
        <v>0</v>
      </c>
      <c r="E72" s="112" t="s">
        <v>275</v>
      </c>
      <c r="F72" s="161">
        <f>IF(EAA!F17&gt;0,EAA!F17,EAA!F17*-1)</f>
        <v>0</v>
      </c>
      <c r="G72" s="134">
        <f t="shared" si="5"/>
        <v>0</v>
      </c>
      <c r="H72" s="427"/>
      <c r="I72" s="428"/>
      <c r="J72" s="428"/>
      <c r="K72" s="428"/>
      <c r="L72" s="432"/>
      <c r="M72" s="204" t="s">
        <v>188</v>
      </c>
    </row>
    <row r="73" spans="1:13" ht="20.399999999999999" x14ac:dyDescent="0.2">
      <c r="A73" s="89"/>
      <c r="B73" s="215" t="s">
        <v>190</v>
      </c>
      <c r="C73" s="160" t="s">
        <v>290</v>
      </c>
      <c r="D73" s="161">
        <f>IF(CSF!$B19&gt;0,CSF!$B19,CSF!$C19)</f>
        <v>0</v>
      </c>
      <c r="E73" s="112" t="s">
        <v>275</v>
      </c>
      <c r="F73" s="161">
        <f>IF(EAA!F18&gt;0,EAA!F18,EAA!F18*-1)</f>
        <v>0</v>
      </c>
      <c r="G73" s="134">
        <f t="shared" si="5"/>
        <v>0</v>
      </c>
      <c r="H73" s="427"/>
      <c r="I73" s="428"/>
      <c r="J73" s="428"/>
      <c r="K73" s="428"/>
      <c r="L73" s="432"/>
      <c r="M73" s="204" t="s">
        <v>190</v>
      </c>
    </row>
    <row r="74" spans="1:13" x14ac:dyDescent="0.2">
      <c r="A74" s="89"/>
      <c r="B74" s="215" t="s">
        <v>192</v>
      </c>
      <c r="C74" s="160" t="s">
        <v>290</v>
      </c>
      <c r="D74" s="161">
        <f>IF(CSF!$B20&gt;0,CSF!$B20,CSF!$C20)</f>
        <v>0</v>
      </c>
      <c r="E74" s="112" t="s">
        <v>275</v>
      </c>
      <c r="F74" s="161">
        <f>IF(EAA!F19&gt;0,EAA!F19,EAA!F19*-1)</f>
        <v>0</v>
      </c>
      <c r="G74" s="134">
        <f t="shared" si="5"/>
        <v>0</v>
      </c>
      <c r="H74" s="427"/>
      <c r="I74" s="428"/>
      <c r="J74" s="428"/>
      <c r="K74" s="428"/>
      <c r="L74" s="432"/>
      <c r="M74" s="204" t="s">
        <v>192</v>
      </c>
    </row>
    <row r="75" spans="1:13" ht="20.399999999999999" x14ac:dyDescent="0.2">
      <c r="A75" s="89"/>
      <c r="B75" s="215" t="s">
        <v>194</v>
      </c>
      <c r="C75" s="160" t="s">
        <v>290</v>
      </c>
      <c r="D75" s="161">
        <f>IF(CSF!$B21&gt;0,CSF!$B21,CSF!$C21)</f>
        <v>0</v>
      </c>
      <c r="E75" s="112" t="s">
        <v>275</v>
      </c>
      <c r="F75" s="161">
        <f>IF(EAA!F20&gt;0,EAA!F20,EAA!F20*-1)</f>
        <v>0</v>
      </c>
      <c r="G75" s="134">
        <f t="shared" si="5"/>
        <v>0</v>
      </c>
      <c r="H75" s="427"/>
      <c r="I75" s="428"/>
      <c r="J75" s="428"/>
      <c r="K75" s="428"/>
      <c r="L75" s="432"/>
      <c r="M75" s="204" t="s">
        <v>194</v>
      </c>
    </row>
    <row r="76" spans="1:13" ht="10.8" thickBot="1" x14ac:dyDescent="0.25">
      <c r="A76" s="87"/>
      <c r="B76" s="236" t="s">
        <v>195</v>
      </c>
      <c r="C76" s="155" t="s">
        <v>290</v>
      </c>
      <c r="D76" s="162">
        <f>IF(CSF!$B22&gt;0,CSF!$B22,CSF!$C22)</f>
        <v>0</v>
      </c>
      <c r="E76" s="144" t="s">
        <v>275</v>
      </c>
      <c r="F76" s="162">
        <f>IF(EAA!F21&gt;0,EAA!F21,EAA!F21*-1)</f>
        <v>0</v>
      </c>
      <c r="G76" s="142">
        <f t="shared" si="5"/>
        <v>0</v>
      </c>
      <c r="H76" s="427"/>
      <c r="I76" s="428"/>
      <c r="J76" s="428"/>
      <c r="K76" s="428"/>
      <c r="L76" s="432"/>
      <c r="M76" s="205" t="s">
        <v>195</v>
      </c>
    </row>
    <row r="77" spans="1:13" x14ac:dyDescent="0.2">
      <c r="A77" s="86" t="s">
        <v>78</v>
      </c>
      <c r="B77" s="220" t="s">
        <v>207</v>
      </c>
      <c r="C77" s="127" t="s">
        <v>290</v>
      </c>
      <c r="D77" s="157">
        <f>IF(CSF!$B53&gt;0,CSF!$B53,CSF!$C53)</f>
        <v>0</v>
      </c>
      <c r="E77" s="128" t="s">
        <v>288</v>
      </c>
      <c r="F77" s="179">
        <f>IF(VHP!D30&gt;0,VHP!D30,VHP!D30*-1)</f>
        <v>0</v>
      </c>
      <c r="G77" s="126">
        <f t="shared" ref="G77:G82" si="6">ROUND(D77-F77,2)</f>
        <v>0</v>
      </c>
      <c r="H77" s="427"/>
      <c r="I77" s="428"/>
      <c r="J77" s="428"/>
      <c r="K77" s="428"/>
      <c r="L77" s="432"/>
      <c r="M77" s="195" t="s">
        <v>207</v>
      </c>
    </row>
    <row r="78" spans="1:13" x14ac:dyDescent="0.2">
      <c r="A78" s="89"/>
      <c r="B78" s="213" t="s">
        <v>208</v>
      </c>
      <c r="C78" s="160" t="s">
        <v>290</v>
      </c>
      <c r="D78" s="161">
        <f>IF(CSF!$B54&gt;0,CSF!$B54,CSF!$C54)</f>
        <v>0</v>
      </c>
      <c r="E78" s="112" t="s">
        <v>288</v>
      </c>
      <c r="F78" s="179">
        <f>IF(VHP!D31&gt;0,VHP!D31,VHP!D31*-1)</f>
        <v>0</v>
      </c>
      <c r="G78" s="134">
        <f t="shared" si="6"/>
        <v>0</v>
      </c>
      <c r="H78" s="427"/>
      <c r="I78" s="428"/>
      <c r="J78" s="428"/>
      <c r="K78" s="428"/>
      <c r="L78" s="432"/>
      <c r="M78" s="183" t="s">
        <v>208</v>
      </c>
    </row>
    <row r="79" spans="1:13" ht="21" thickBot="1" x14ac:dyDescent="0.25">
      <c r="A79" s="87"/>
      <c r="B79" s="230" t="s">
        <v>209</v>
      </c>
      <c r="C79" s="155" t="s">
        <v>290</v>
      </c>
      <c r="D79" s="162">
        <f>IF(CSF!$B55&gt;0,CSF!$B55,CSF!$C55)</f>
        <v>0</v>
      </c>
      <c r="E79" s="144" t="s">
        <v>288</v>
      </c>
      <c r="F79" s="179">
        <f>IF(VHP!D32&gt;0,VHP!D32,VHP!D32*-1)</f>
        <v>0</v>
      </c>
      <c r="G79" s="142">
        <f t="shared" si="6"/>
        <v>0</v>
      </c>
      <c r="H79" s="427"/>
      <c r="I79" s="428"/>
      <c r="J79" s="428"/>
      <c r="K79" s="428"/>
      <c r="L79" s="432"/>
      <c r="M79" s="196" t="s">
        <v>209</v>
      </c>
    </row>
    <row r="80" spans="1:13" ht="10.8" thickBot="1" x14ac:dyDescent="0.25">
      <c r="A80" s="88" t="s">
        <v>81</v>
      </c>
      <c r="B80" s="219" t="s">
        <v>156</v>
      </c>
      <c r="C80" s="106" t="s">
        <v>290</v>
      </c>
      <c r="D80" s="156">
        <f>IF(CSF!$B51&gt;0,CSF!$B51,CSF!$C51)</f>
        <v>38271.46</v>
      </c>
      <c r="E80" s="108" t="s">
        <v>288</v>
      </c>
      <c r="F80" s="156">
        <f>IF((VHP!D28+VHP!D29)&gt;0,VHP!D28+VHP!D29,(VHP!D28+VHP!D29)*-1)</f>
        <v>38271.46</v>
      </c>
      <c r="G80" s="120">
        <f t="shared" si="6"/>
        <v>0</v>
      </c>
      <c r="H80" s="427"/>
      <c r="I80" s="428"/>
      <c r="J80" s="428"/>
      <c r="K80" s="428"/>
      <c r="L80" s="432"/>
      <c r="M80" s="184" t="s">
        <v>156</v>
      </c>
    </row>
    <row r="81" spans="1:13" ht="21" thickBot="1" x14ac:dyDescent="0.25">
      <c r="A81" s="88" t="s">
        <v>83</v>
      </c>
      <c r="B81" s="219" t="s">
        <v>245</v>
      </c>
      <c r="C81" s="106" t="s">
        <v>276</v>
      </c>
      <c r="D81" s="117">
        <f>IF(EFE!B61&gt;0,EFE!B61,EFE!B61*-1)</f>
        <v>327473.62000000034</v>
      </c>
      <c r="E81" s="108" t="s">
        <v>290</v>
      </c>
      <c r="F81" s="156">
        <f>IF(CSF!$B5&gt;0,CSF!$B5,CSF!$C5)</f>
        <v>327473.62</v>
      </c>
      <c r="G81" s="120">
        <f t="shared" si="6"/>
        <v>0</v>
      </c>
      <c r="H81" s="433"/>
      <c r="I81" s="434"/>
      <c r="J81" s="434"/>
      <c r="K81" s="434"/>
      <c r="L81" s="435"/>
      <c r="M81" s="184" t="s">
        <v>245</v>
      </c>
    </row>
    <row r="82" spans="1:13" ht="21" thickBot="1" x14ac:dyDescent="0.25">
      <c r="A82" s="88" t="s">
        <v>86</v>
      </c>
      <c r="B82" s="219" t="s">
        <v>247</v>
      </c>
      <c r="C82" s="106" t="s">
        <v>276</v>
      </c>
      <c r="D82" s="117">
        <f>IF(EFE!B65&gt;0,EFE!B65,EFE!B65*-1)</f>
        <v>427489.42</v>
      </c>
      <c r="E82" s="108" t="s">
        <v>274</v>
      </c>
      <c r="F82" s="156">
        <f>IF(ESF!B5&gt;0,ESF!B5,ESF!B5*-1)</f>
        <v>427489.42</v>
      </c>
      <c r="G82" s="120">
        <f t="shared" si="6"/>
        <v>0</v>
      </c>
      <c r="H82" s="106" t="s">
        <v>276</v>
      </c>
      <c r="I82" s="107">
        <f>IF(EFE!C65&gt;0,EFE!C65,EFE!C65*-1)</f>
        <v>754963.04</v>
      </c>
      <c r="J82" s="108" t="s">
        <v>274</v>
      </c>
      <c r="K82" s="107">
        <f>IF(ESF!C5&gt;0,ESF!C5,ESF!C5*-1)</f>
        <v>754963.04</v>
      </c>
      <c r="L82" s="109">
        <f t="shared" ref="L82:L99" si="7">ROUND(I82-K82,2)</f>
        <v>0</v>
      </c>
      <c r="M82" s="184" t="s">
        <v>247</v>
      </c>
    </row>
    <row r="83" spans="1:13" ht="21" thickBot="1" x14ac:dyDescent="0.25">
      <c r="A83" s="88" t="s">
        <v>89</v>
      </c>
      <c r="B83" s="219" t="s">
        <v>246</v>
      </c>
      <c r="C83" s="176" t="s">
        <v>276</v>
      </c>
      <c r="D83" s="117">
        <f>IF(EFE!B63&gt;0,EFE!B63,EFE!B63*-1)</f>
        <v>754963.04</v>
      </c>
      <c r="E83" s="436"/>
      <c r="F83" s="437"/>
      <c r="G83" s="437"/>
      <c r="H83" s="437"/>
      <c r="I83" s="438"/>
      <c r="J83" s="108" t="s">
        <v>274</v>
      </c>
      <c r="K83" s="177">
        <f>IF(ESF!C5&gt;0,ESF!C5,ESF!C5*-1)</f>
        <v>754963.04</v>
      </c>
      <c r="L83" s="109">
        <f>ROUND(D83-K83,2)</f>
        <v>0</v>
      </c>
      <c r="M83" s="184" t="s">
        <v>246</v>
      </c>
    </row>
    <row r="84" spans="1:13" x14ac:dyDescent="0.2">
      <c r="A84" s="86" t="s">
        <v>91</v>
      </c>
      <c r="B84" s="237" t="s">
        <v>162</v>
      </c>
      <c r="C84" s="127" t="s">
        <v>275</v>
      </c>
      <c r="D84" s="246">
        <f>IF(EAA!E5&gt;0,EAA!E5,EAA!E5*-1)</f>
        <v>427489.42000000039</v>
      </c>
      <c r="E84" s="128" t="s">
        <v>274</v>
      </c>
      <c r="F84" s="248">
        <f>IF(ESF!B5&gt;0,ESF!B5,ESF!B5*-1)</f>
        <v>427489.42</v>
      </c>
      <c r="G84" s="126">
        <f t="shared" ref="G84:G99" si="8">ROUND(D84-F84,2)</f>
        <v>0</v>
      </c>
      <c r="H84" s="127" t="s">
        <v>275</v>
      </c>
      <c r="I84" s="101">
        <f>IF(EAA!B5&gt;0,EAA!B5,EAA!B5*-1)</f>
        <v>754963.04</v>
      </c>
      <c r="J84" s="128" t="s">
        <v>274</v>
      </c>
      <c r="K84" s="129">
        <f>IF(ESF!C5&gt;0,ESF!C5,ESF!C5*-1)</f>
        <v>754963.04</v>
      </c>
      <c r="L84" s="130">
        <f t="shared" si="7"/>
        <v>0</v>
      </c>
      <c r="M84" s="206" t="s">
        <v>162</v>
      </c>
    </row>
    <row r="85" spans="1:13" x14ac:dyDescent="0.2">
      <c r="A85" s="89"/>
      <c r="B85" s="216" t="s">
        <v>164</v>
      </c>
      <c r="C85" s="160" t="s">
        <v>275</v>
      </c>
      <c r="D85" s="113">
        <f>IF(EAA!E6&gt;0,EAA!E6,EAA!E6*-1)</f>
        <v>117224.13999999966</v>
      </c>
      <c r="E85" s="112" t="s">
        <v>274</v>
      </c>
      <c r="F85" s="161">
        <f>IF(ESF!B6&gt;0,ESF!B6,ESF!B6*-1)</f>
        <v>117224.14</v>
      </c>
      <c r="G85" s="134">
        <f t="shared" si="8"/>
        <v>0</v>
      </c>
      <c r="H85" s="160" t="s">
        <v>275</v>
      </c>
      <c r="I85" s="136">
        <f>IF(EAA!B6&gt;0,EAA!B6,EAA!B6*-1)</f>
        <v>79636.06</v>
      </c>
      <c r="J85" s="112" t="s">
        <v>274</v>
      </c>
      <c r="K85" s="136">
        <f>IF(ESF!C6&gt;0,ESF!C6,ESF!C6*-1)</f>
        <v>79636.06</v>
      </c>
      <c r="L85" s="137">
        <f t="shared" si="7"/>
        <v>0</v>
      </c>
      <c r="M85" s="207" t="s">
        <v>164</v>
      </c>
    </row>
    <row r="86" spans="1:13" x14ac:dyDescent="0.2">
      <c r="A86" s="89"/>
      <c r="B86" s="216" t="s">
        <v>166</v>
      </c>
      <c r="C86" s="160" t="s">
        <v>275</v>
      </c>
      <c r="D86" s="113">
        <f>IF(EAA!E7&gt;0,EAA!E7,EAA!E7*-1)</f>
        <v>1020.8</v>
      </c>
      <c r="E86" s="112" t="s">
        <v>274</v>
      </c>
      <c r="F86" s="161">
        <f>IF(ESF!B7&gt;0,ESF!B7,ESF!B7*-1)</f>
        <v>1020.8</v>
      </c>
      <c r="G86" s="134">
        <f t="shared" si="8"/>
        <v>0</v>
      </c>
      <c r="H86" s="160" t="s">
        <v>275</v>
      </c>
      <c r="I86" s="136">
        <f>IF(EAA!B7&gt;0,EAA!B7,EAA!B7*-1)</f>
        <v>1020.8</v>
      </c>
      <c r="J86" s="112" t="s">
        <v>274</v>
      </c>
      <c r="K86" s="136">
        <f>IF(ESF!C7&gt;0,ESF!C7,ESF!C7*-1)</f>
        <v>1020.8</v>
      </c>
      <c r="L86" s="137">
        <f t="shared" si="7"/>
        <v>0</v>
      </c>
      <c r="M86" s="207" t="s">
        <v>166</v>
      </c>
    </row>
    <row r="87" spans="1:13" x14ac:dyDescent="0.2">
      <c r="A87" s="89"/>
      <c r="B87" s="216" t="s">
        <v>168</v>
      </c>
      <c r="C87" s="160" t="s">
        <v>275</v>
      </c>
      <c r="D87" s="113">
        <f>IF(EAA!E8&gt;0,EAA!E8,EAA!E8*-1)</f>
        <v>0</v>
      </c>
      <c r="E87" s="112" t="s">
        <v>274</v>
      </c>
      <c r="F87" s="161">
        <f>IF(ESF!B8&gt;0,ESF!B8,ESF!B8*-1)</f>
        <v>0</v>
      </c>
      <c r="G87" s="134">
        <f t="shared" si="8"/>
        <v>0</v>
      </c>
      <c r="H87" s="160" t="s">
        <v>275</v>
      </c>
      <c r="I87" s="136">
        <f>IF(EAA!B8&gt;0,EAA!B8,EAA!B8*-1)</f>
        <v>0</v>
      </c>
      <c r="J87" s="112" t="s">
        <v>274</v>
      </c>
      <c r="K87" s="136">
        <f>IF(ESF!C8&gt;0,ESF!C8,ESF!C8*-1)</f>
        <v>0</v>
      </c>
      <c r="L87" s="137">
        <f t="shared" si="7"/>
        <v>0</v>
      </c>
      <c r="M87" s="207" t="s">
        <v>168</v>
      </c>
    </row>
    <row r="88" spans="1:13" x14ac:dyDescent="0.2">
      <c r="A88" s="89"/>
      <c r="B88" s="216" t="s">
        <v>170</v>
      </c>
      <c r="C88" s="160" t="s">
        <v>275</v>
      </c>
      <c r="D88" s="113">
        <f>IF(EAA!E9&gt;0,EAA!E9,EAA!E9*-1)</f>
        <v>0</v>
      </c>
      <c r="E88" s="112" t="s">
        <v>274</v>
      </c>
      <c r="F88" s="161">
        <f>IF(ESF!B9&gt;0,ESF!B9,ESF!B9*-1)</f>
        <v>0</v>
      </c>
      <c r="G88" s="134">
        <f t="shared" si="8"/>
        <v>0</v>
      </c>
      <c r="H88" s="160" t="s">
        <v>275</v>
      </c>
      <c r="I88" s="136">
        <f>IF(EAA!B9&gt;0,EAA!B9,EAA!B9*-1)</f>
        <v>0</v>
      </c>
      <c r="J88" s="112" t="s">
        <v>274</v>
      </c>
      <c r="K88" s="136">
        <f>IF(ESF!C9&gt;0,ESF!C9,ESF!C9*-1)</f>
        <v>0</v>
      </c>
      <c r="L88" s="137">
        <f t="shared" si="7"/>
        <v>0</v>
      </c>
      <c r="M88" s="207" t="s">
        <v>170</v>
      </c>
    </row>
    <row r="89" spans="1:13" ht="20.399999999999999" x14ac:dyDescent="0.2">
      <c r="A89" s="89"/>
      <c r="B89" s="216" t="s">
        <v>172</v>
      </c>
      <c r="C89" s="160" t="s">
        <v>275</v>
      </c>
      <c r="D89" s="113">
        <f>IF(EAA!E10&gt;0,EAA!E10,EAA!E10*-1)</f>
        <v>0</v>
      </c>
      <c r="E89" s="112" t="s">
        <v>274</v>
      </c>
      <c r="F89" s="161">
        <f>IF(ESF!B10&gt;0,ESF!B10,ESF!B10*-1)</f>
        <v>0</v>
      </c>
      <c r="G89" s="134">
        <f t="shared" si="8"/>
        <v>0</v>
      </c>
      <c r="H89" s="160" t="s">
        <v>275</v>
      </c>
      <c r="I89" s="136">
        <f>IF(EAA!B10&gt;0,EAA!B10,EAA!B10*-1)</f>
        <v>0</v>
      </c>
      <c r="J89" s="112" t="s">
        <v>274</v>
      </c>
      <c r="K89" s="136">
        <f>IF(ESF!C10&gt;0,ESF!C10,ESF!C10*-1)</f>
        <v>0</v>
      </c>
      <c r="L89" s="137">
        <f t="shared" si="7"/>
        <v>0</v>
      </c>
      <c r="M89" s="207" t="s">
        <v>172</v>
      </c>
    </row>
    <row r="90" spans="1:13" x14ac:dyDescent="0.2">
      <c r="A90" s="89"/>
      <c r="B90" s="216" t="s">
        <v>174</v>
      </c>
      <c r="C90" s="160" t="s">
        <v>275</v>
      </c>
      <c r="D90" s="113">
        <f>IF(EAA!E11&gt;0,EAA!E11,EAA!E11*-1)</f>
        <v>0</v>
      </c>
      <c r="E90" s="112" t="s">
        <v>274</v>
      </c>
      <c r="F90" s="161">
        <f>IF(ESF!B11&gt;0,ESF!B11,ESF!B11*-1)</f>
        <v>0</v>
      </c>
      <c r="G90" s="134">
        <f t="shared" si="8"/>
        <v>0</v>
      </c>
      <c r="H90" s="160" t="s">
        <v>275</v>
      </c>
      <c r="I90" s="136">
        <f>IF(EAA!B11&gt;0,EAA!B11,EAA!B11*-1)</f>
        <v>0</v>
      </c>
      <c r="J90" s="112" t="s">
        <v>274</v>
      </c>
      <c r="K90" s="136">
        <f>IF(ESF!C11&gt;0,ESF!C11,ESF!C11*-1)</f>
        <v>0</v>
      </c>
      <c r="L90" s="137">
        <f t="shared" si="7"/>
        <v>0</v>
      </c>
      <c r="M90" s="207" t="s">
        <v>174</v>
      </c>
    </row>
    <row r="91" spans="1:13" x14ac:dyDescent="0.2">
      <c r="A91" s="89"/>
      <c r="B91" s="216" t="s">
        <v>180</v>
      </c>
      <c r="C91" s="160" t="s">
        <v>275</v>
      </c>
      <c r="D91" s="113">
        <f>IF(EAA!E13&gt;0,EAA!E13,EAA!E13*-1)</f>
        <v>0</v>
      </c>
      <c r="E91" s="112" t="s">
        <v>274</v>
      </c>
      <c r="F91" s="161">
        <f>IF(ESF!B16&gt;0,ESF!B16,ESF!B16*-1)</f>
        <v>0</v>
      </c>
      <c r="G91" s="134">
        <f t="shared" si="8"/>
        <v>0</v>
      </c>
      <c r="H91" s="160" t="s">
        <v>275</v>
      </c>
      <c r="I91" s="136">
        <f>IF(EAA!B13&gt;0,EAA!B13,EAA!B13*-1)</f>
        <v>0</v>
      </c>
      <c r="J91" s="112" t="s">
        <v>274</v>
      </c>
      <c r="K91" s="136">
        <f>IF(ESF!C16&gt;0,ESF!C16,ESF!C16*-1)</f>
        <v>0</v>
      </c>
      <c r="L91" s="137">
        <f t="shared" si="7"/>
        <v>0</v>
      </c>
      <c r="M91" s="207" t="s">
        <v>180</v>
      </c>
    </row>
    <row r="92" spans="1:13" ht="20.399999999999999" x14ac:dyDescent="0.2">
      <c r="A92" s="89"/>
      <c r="B92" s="216" t="s">
        <v>182</v>
      </c>
      <c r="C92" s="160" t="s">
        <v>275</v>
      </c>
      <c r="D92" s="113">
        <f>IF(EAA!E14&gt;0,EAA!E14,EAA!E14*-1)</f>
        <v>0</v>
      </c>
      <c r="E92" s="112" t="s">
        <v>274</v>
      </c>
      <c r="F92" s="161">
        <f>IF(ESF!B17&gt;0,ESF!B17,ESF!B17*-1)</f>
        <v>0</v>
      </c>
      <c r="G92" s="134">
        <f t="shared" si="8"/>
        <v>0</v>
      </c>
      <c r="H92" s="160" t="s">
        <v>275</v>
      </c>
      <c r="I92" s="136">
        <f>IF(EAA!B14&gt;0,EAA!B14,EAA!B14*-1)</f>
        <v>0</v>
      </c>
      <c r="J92" s="112" t="s">
        <v>274</v>
      </c>
      <c r="K92" s="136">
        <f>IF(ESF!C17&gt;0,ESF!C17,ESF!C17*-1)</f>
        <v>0</v>
      </c>
      <c r="L92" s="137">
        <f t="shared" si="7"/>
        <v>0</v>
      </c>
      <c r="M92" s="207" t="s">
        <v>182</v>
      </c>
    </row>
    <row r="93" spans="1:13" ht="20.399999999999999" x14ac:dyDescent="0.2">
      <c r="A93" s="89"/>
      <c r="B93" s="216" t="s">
        <v>184</v>
      </c>
      <c r="C93" s="160" t="s">
        <v>275</v>
      </c>
      <c r="D93" s="113">
        <f>IF(EAA!E15&gt;0,EAA!E15,EAA!E15*-1)</f>
        <v>599126.67000000004</v>
      </c>
      <c r="E93" s="112" t="s">
        <v>274</v>
      </c>
      <c r="F93" s="161">
        <f>IF(ESF!B18&gt;0,ESF!B18,ESF!B18*-1)</f>
        <v>599126.67000000004</v>
      </c>
      <c r="G93" s="134">
        <f t="shared" si="8"/>
        <v>0</v>
      </c>
      <c r="H93" s="160" t="s">
        <v>275</v>
      </c>
      <c r="I93" s="136">
        <f>IF(EAA!B15&gt;0,EAA!B15,EAA!B15*-1)</f>
        <v>599126.67000000004</v>
      </c>
      <c r="J93" s="112" t="s">
        <v>274</v>
      </c>
      <c r="K93" s="136">
        <f>IF(ESF!C18&gt;0,ESF!C18,ESF!C18*-1)</f>
        <v>599126.67000000004</v>
      </c>
      <c r="L93" s="137">
        <f t="shared" si="7"/>
        <v>0</v>
      </c>
      <c r="M93" s="207" t="s">
        <v>184</v>
      </c>
    </row>
    <row r="94" spans="1:13" x14ac:dyDescent="0.2">
      <c r="A94" s="89"/>
      <c r="B94" s="216" t="s">
        <v>186</v>
      </c>
      <c r="C94" s="160" t="s">
        <v>275</v>
      </c>
      <c r="D94" s="113">
        <f>IF(EAA!E16&gt;0,EAA!E16,EAA!E16*-1)</f>
        <v>1657556.54</v>
      </c>
      <c r="E94" s="112" t="s">
        <v>274</v>
      </c>
      <c r="F94" s="161">
        <f>IF(ESF!B19&gt;0,ESF!B19,ESF!B19*-1)</f>
        <v>1657556.54</v>
      </c>
      <c r="G94" s="134">
        <f t="shared" si="8"/>
        <v>0</v>
      </c>
      <c r="H94" s="160" t="s">
        <v>275</v>
      </c>
      <c r="I94" s="136">
        <f>IF(EAA!B16&gt;0,EAA!B16,EAA!B16*-1)</f>
        <v>1399057.54</v>
      </c>
      <c r="J94" s="112" t="s">
        <v>274</v>
      </c>
      <c r="K94" s="136">
        <f>IF(ESF!C19&gt;0,ESF!C19,ESF!C19*-1)</f>
        <v>1399057.54</v>
      </c>
      <c r="L94" s="137">
        <f t="shared" si="7"/>
        <v>0</v>
      </c>
      <c r="M94" s="207" t="s">
        <v>186</v>
      </c>
    </row>
    <row r="95" spans="1:13" x14ac:dyDescent="0.2">
      <c r="A95" s="89"/>
      <c r="B95" s="216" t="s">
        <v>188</v>
      </c>
      <c r="C95" s="160" t="s">
        <v>275</v>
      </c>
      <c r="D95" s="113">
        <f>IF(EAA!E17&gt;0,EAA!E17,EAA!E17*-1)</f>
        <v>26050</v>
      </c>
      <c r="E95" s="112" t="s">
        <v>274</v>
      </c>
      <c r="F95" s="161">
        <f>IF(ESF!B20&gt;0,ESF!B20,ESF!B20*-1)</f>
        <v>26050</v>
      </c>
      <c r="G95" s="134">
        <f t="shared" si="8"/>
        <v>0</v>
      </c>
      <c r="H95" s="160" t="s">
        <v>275</v>
      </c>
      <c r="I95" s="136">
        <f>IF(EAA!B17&gt;0,EAA!B17,EAA!B17*-1)</f>
        <v>26050</v>
      </c>
      <c r="J95" s="112" t="s">
        <v>274</v>
      </c>
      <c r="K95" s="136">
        <f>IF(ESF!C20&gt;0,ESF!C20,ESF!C20*-1)</f>
        <v>26050</v>
      </c>
      <c r="L95" s="137">
        <f t="shared" si="7"/>
        <v>0</v>
      </c>
      <c r="M95" s="207" t="s">
        <v>188</v>
      </c>
    </row>
    <row r="96" spans="1:13" ht="20.399999999999999" x14ac:dyDescent="0.2">
      <c r="A96" s="89"/>
      <c r="B96" s="216" t="s">
        <v>190</v>
      </c>
      <c r="C96" s="160" t="s">
        <v>275</v>
      </c>
      <c r="D96" s="113">
        <f>IF(EAA!E18&gt;0,EAA!E18,EAA!E18*-1)</f>
        <v>1105915.06</v>
      </c>
      <c r="E96" s="112" t="s">
        <v>274</v>
      </c>
      <c r="F96" s="161">
        <f>IF(ESF!B21&gt;0,ESF!B21,ESF!B21*-1)</f>
        <v>1105915.06</v>
      </c>
      <c r="G96" s="134">
        <f t="shared" si="8"/>
        <v>0</v>
      </c>
      <c r="H96" s="160" t="s">
        <v>275</v>
      </c>
      <c r="I96" s="136">
        <f>IF(EAA!B18&gt;0,EAA!B18,EAA!B18*-1)</f>
        <v>1105915.06</v>
      </c>
      <c r="J96" s="112" t="s">
        <v>274</v>
      </c>
      <c r="K96" s="136">
        <f>IF(ESF!C21&gt;0,ESF!C21,ESF!C21*-1)</f>
        <v>1105915.06</v>
      </c>
      <c r="L96" s="137">
        <f t="shared" si="7"/>
        <v>0</v>
      </c>
      <c r="M96" s="207" t="s">
        <v>190</v>
      </c>
    </row>
    <row r="97" spans="1:13" x14ac:dyDescent="0.2">
      <c r="A97" s="89"/>
      <c r="B97" s="216" t="s">
        <v>192</v>
      </c>
      <c r="C97" s="160" t="s">
        <v>275</v>
      </c>
      <c r="D97" s="113">
        <f>IF(EAA!E19&gt;0,EAA!E19,EAA!E19*-1)</f>
        <v>0</v>
      </c>
      <c r="E97" s="112" t="s">
        <v>274</v>
      </c>
      <c r="F97" s="161">
        <f>IF(ESF!B22&gt;0,ESF!B22,ESF!B22*-1)</f>
        <v>0</v>
      </c>
      <c r="G97" s="134">
        <f t="shared" si="8"/>
        <v>0</v>
      </c>
      <c r="H97" s="160" t="s">
        <v>275</v>
      </c>
      <c r="I97" s="136">
        <f>IF(EAA!B19&gt;0,EAA!B19,EAA!B19*-1)</f>
        <v>0</v>
      </c>
      <c r="J97" s="112" t="s">
        <v>274</v>
      </c>
      <c r="K97" s="136">
        <f>IF(ESF!C22&gt;0,ESF!C22,ESF!C22*-1)</f>
        <v>0</v>
      </c>
      <c r="L97" s="137">
        <f t="shared" si="7"/>
        <v>0</v>
      </c>
      <c r="M97" s="207" t="s">
        <v>192</v>
      </c>
    </row>
    <row r="98" spans="1:13" ht="20.399999999999999" x14ac:dyDescent="0.2">
      <c r="A98" s="89"/>
      <c r="B98" s="216" t="s">
        <v>194</v>
      </c>
      <c r="C98" s="160" t="s">
        <v>275</v>
      </c>
      <c r="D98" s="113">
        <f>IF(EAA!E20&gt;0,EAA!E20,EAA!E20*-1)</f>
        <v>0</v>
      </c>
      <c r="E98" s="112" t="s">
        <v>274</v>
      </c>
      <c r="F98" s="161">
        <f>IF(ESF!B23&gt;0,ESF!B23,ESF!B23*-1)</f>
        <v>0</v>
      </c>
      <c r="G98" s="134">
        <f t="shared" si="8"/>
        <v>0</v>
      </c>
      <c r="H98" s="160" t="s">
        <v>275</v>
      </c>
      <c r="I98" s="136">
        <f>IF(EAA!B20&gt;0,EAA!B20,EAA!B20*-1)</f>
        <v>0</v>
      </c>
      <c r="J98" s="112" t="s">
        <v>274</v>
      </c>
      <c r="K98" s="136">
        <f>IF(ESF!C23&gt;0,ESF!C23,ESF!C23*-1)</f>
        <v>0</v>
      </c>
      <c r="L98" s="137">
        <f t="shared" si="7"/>
        <v>0</v>
      </c>
      <c r="M98" s="207" t="s">
        <v>194</v>
      </c>
    </row>
    <row r="99" spans="1:13" ht="10.8" thickBot="1" x14ac:dyDescent="0.25">
      <c r="A99" s="87"/>
      <c r="B99" s="238" t="s">
        <v>195</v>
      </c>
      <c r="C99" s="155" t="s">
        <v>275</v>
      </c>
      <c r="D99" s="141">
        <f>IF(EAA!E21&gt;0,EAA!E21,EAA!E21*-1)</f>
        <v>0</v>
      </c>
      <c r="E99" s="144" t="s">
        <v>274</v>
      </c>
      <c r="F99" s="162">
        <f>IF(ESF!B24&gt;0,ESF!B24,ESF!B24*-1)</f>
        <v>0</v>
      </c>
      <c r="G99" s="142">
        <f t="shared" si="8"/>
        <v>0</v>
      </c>
      <c r="H99" s="155" t="s">
        <v>275</v>
      </c>
      <c r="I99" s="145">
        <f>IF(EAA!B21&gt;0,EAA!B21,EAA!B21*-1)</f>
        <v>0</v>
      </c>
      <c r="J99" s="144" t="s">
        <v>274</v>
      </c>
      <c r="K99" s="145">
        <f>IF(ESF!C24&gt;0,ESF!C24,ESF!C24*-1)</f>
        <v>0</v>
      </c>
      <c r="L99" s="146">
        <f t="shared" si="7"/>
        <v>0</v>
      </c>
      <c r="M99" s="208" t="s">
        <v>195</v>
      </c>
    </row>
    <row r="100" spans="1:13" x14ac:dyDescent="0.2">
      <c r="A100" s="78" t="s">
        <v>94</v>
      </c>
      <c r="B100" s="217" t="s">
        <v>162</v>
      </c>
      <c r="C100" s="170" t="s">
        <v>275</v>
      </c>
      <c r="D100" s="178">
        <f>IF(EAA!F5&gt;0,EAA!F5,EAA!F5*-1)</f>
        <v>327473.61999999965</v>
      </c>
      <c r="E100" s="172" t="s">
        <v>290</v>
      </c>
      <c r="F100" s="179">
        <f>IF(CSF!$B5&gt;0,CSF!$B5,CSF!$C5)</f>
        <v>327473.62</v>
      </c>
      <c r="G100" s="180">
        <f>ROUND(D100-F100,2)</f>
        <v>0</v>
      </c>
      <c r="H100" s="427"/>
      <c r="I100" s="428"/>
      <c r="J100" s="428"/>
      <c r="K100" s="181"/>
      <c r="L100" s="182"/>
      <c r="M100" s="209" t="s">
        <v>162</v>
      </c>
    </row>
    <row r="101" spans="1:13" x14ac:dyDescent="0.2">
      <c r="A101" s="77"/>
      <c r="B101" s="217" t="s">
        <v>164</v>
      </c>
      <c r="C101" s="160" t="s">
        <v>275</v>
      </c>
      <c r="D101" s="178">
        <f>IF(EAA!F6&gt;0,EAA!F6,EAA!F6*-1)</f>
        <v>37588.079999999667</v>
      </c>
      <c r="E101" s="112" t="s">
        <v>290</v>
      </c>
      <c r="F101" s="161">
        <f>IF(CSF!$B6&gt;0,CSF!$B6,CSF!$C6)</f>
        <v>37588.080000000002</v>
      </c>
      <c r="G101" s="134">
        <f>ROUND(D101-F101,2)</f>
        <v>0</v>
      </c>
      <c r="H101" s="427"/>
      <c r="I101" s="428"/>
      <c r="J101" s="428"/>
      <c r="K101" s="181"/>
      <c r="L101" s="182"/>
      <c r="M101" s="209" t="s">
        <v>164</v>
      </c>
    </row>
    <row r="102" spans="1:13" x14ac:dyDescent="0.2">
      <c r="A102" s="77"/>
      <c r="B102" s="217" t="s">
        <v>166</v>
      </c>
      <c r="C102" s="160" t="s">
        <v>275</v>
      </c>
      <c r="D102" s="178">
        <f>IF(EAA!F7&gt;0,EAA!F7,EAA!F7*-1)</f>
        <v>0</v>
      </c>
      <c r="E102" s="112" t="s">
        <v>290</v>
      </c>
      <c r="F102" s="161">
        <f>IF(CSF!$B7&gt;0,CSF!$B7,CSF!$C7)</f>
        <v>0</v>
      </c>
      <c r="G102" s="134">
        <f t="shared" ref="G102:G115" si="9">ROUND(D102-F102,2)</f>
        <v>0</v>
      </c>
      <c r="H102" s="427"/>
      <c r="I102" s="428"/>
      <c r="J102" s="428"/>
      <c r="K102" s="181"/>
      <c r="L102" s="182"/>
      <c r="M102" s="209" t="s">
        <v>166</v>
      </c>
    </row>
    <row r="103" spans="1:13" x14ac:dyDescent="0.2">
      <c r="A103" s="77"/>
      <c r="B103" s="217" t="s">
        <v>168</v>
      </c>
      <c r="C103" s="160" t="s">
        <v>275</v>
      </c>
      <c r="D103" s="178">
        <f>IF(EAA!F8&gt;0,EAA!F8,EAA!F8*-1)</f>
        <v>0</v>
      </c>
      <c r="E103" s="112" t="s">
        <v>290</v>
      </c>
      <c r="F103" s="161">
        <f>IF(CSF!$B8&gt;0,CSF!$B8,CSF!$C8)</f>
        <v>0</v>
      </c>
      <c r="G103" s="134">
        <f t="shared" si="9"/>
        <v>0</v>
      </c>
      <c r="H103" s="427"/>
      <c r="I103" s="428"/>
      <c r="J103" s="428"/>
      <c r="K103" s="181"/>
      <c r="L103" s="182"/>
      <c r="M103" s="209" t="s">
        <v>168</v>
      </c>
    </row>
    <row r="104" spans="1:13" x14ac:dyDescent="0.2">
      <c r="A104" s="77"/>
      <c r="B104" s="217" t="s">
        <v>170</v>
      </c>
      <c r="C104" s="160" t="s">
        <v>275</v>
      </c>
      <c r="D104" s="178">
        <f>IF(EAA!F9&gt;0,EAA!F9,EAA!F9*-1)</f>
        <v>0</v>
      </c>
      <c r="E104" s="112" t="s">
        <v>290</v>
      </c>
      <c r="F104" s="161">
        <f>IF(CSF!$B9&gt;0,CSF!$B9,CSF!$C9)</f>
        <v>0</v>
      </c>
      <c r="G104" s="134">
        <f t="shared" si="9"/>
        <v>0</v>
      </c>
      <c r="H104" s="427"/>
      <c r="I104" s="428"/>
      <c r="J104" s="428"/>
      <c r="K104" s="181"/>
      <c r="L104" s="182"/>
      <c r="M104" s="209" t="s">
        <v>170</v>
      </c>
    </row>
    <row r="105" spans="1:13" ht="20.399999999999999" x14ac:dyDescent="0.2">
      <c r="A105" s="77"/>
      <c r="B105" s="217" t="s">
        <v>172</v>
      </c>
      <c r="C105" s="160" t="s">
        <v>275</v>
      </c>
      <c r="D105" s="178">
        <f>IF(EAA!F10&gt;0,EAA!F10,EAA!F10*-1)</f>
        <v>0</v>
      </c>
      <c r="E105" s="112" t="s">
        <v>290</v>
      </c>
      <c r="F105" s="161">
        <f>IF(CSF!$B10&gt;0,CSF!$B10,CSF!$C10)</f>
        <v>0</v>
      </c>
      <c r="G105" s="134">
        <f t="shared" si="9"/>
        <v>0</v>
      </c>
      <c r="H105" s="427"/>
      <c r="I105" s="428"/>
      <c r="J105" s="428"/>
      <c r="K105" s="181"/>
      <c r="L105" s="182"/>
      <c r="M105" s="209" t="s">
        <v>172</v>
      </c>
    </row>
    <row r="106" spans="1:13" x14ac:dyDescent="0.2">
      <c r="A106" s="77"/>
      <c r="B106" s="217" t="s">
        <v>174</v>
      </c>
      <c r="C106" s="160" t="s">
        <v>275</v>
      </c>
      <c r="D106" s="178">
        <f>IF(EAA!F11&gt;0,EAA!F11,EAA!F11*-1)</f>
        <v>0</v>
      </c>
      <c r="E106" s="112" t="s">
        <v>290</v>
      </c>
      <c r="F106" s="161">
        <f>IF(CSF!$B11&gt;0,CSF!$B11,CSF!$C11)</f>
        <v>0</v>
      </c>
      <c r="G106" s="134">
        <f t="shared" si="9"/>
        <v>0</v>
      </c>
      <c r="H106" s="427"/>
      <c r="I106" s="428"/>
      <c r="J106" s="428"/>
      <c r="K106" s="181"/>
      <c r="L106" s="182"/>
      <c r="M106" s="209" t="s">
        <v>174</v>
      </c>
    </row>
    <row r="107" spans="1:13" x14ac:dyDescent="0.2">
      <c r="A107" s="77"/>
      <c r="B107" s="217" t="s">
        <v>180</v>
      </c>
      <c r="C107" s="160" t="s">
        <v>275</v>
      </c>
      <c r="D107" s="178">
        <f>IF(EAA!F13&gt;0,EAA!F13,EAA!F13*-1)</f>
        <v>0</v>
      </c>
      <c r="E107" s="112" t="s">
        <v>290</v>
      </c>
      <c r="F107" s="161">
        <f>IF(CSF!$B14&gt;0,CSF!$B14,CSF!$C14)</f>
        <v>0</v>
      </c>
      <c r="G107" s="134">
        <f t="shared" si="9"/>
        <v>0</v>
      </c>
      <c r="H107" s="427"/>
      <c r="I107" s="428"/>
      <c r="J107" s="428"/>
      <c r="K107" s="181"/>
      <c r="L107" s="182"/>
      <c r="M107" s="209" t="s">
        <v>180</v>
      </c>
    </row>
    <row r="108" spans="1:13" ht="20.399999999999999" x14ac:dyDescent="0.2">
      <c r="A108" s="77"/>
      <c r="B108" s="217" t="s">
        <v>182</v>
      </c>
      <c r="C108" s="160" t="s">
        <v>275</v>
      </c>
      <c r="D108" s="178">
        <f>IF(EAA!F14&gt;0,EAA!F14,EAA!F14*-1)</f>
        <v>0</v>
      </c>
      <c r="E108" s="112" t="s">
        <v>290</v>
      </c>
      <c r="F108" s="161">
        <f>IF(CSF!$B15&gt;0,CSF!$B15,CSF!$C15)</f>
        <v>0</v>
      </c>
      <c r="G108" s="134">
        <f t="shared" si="9"/>
        <v>0</v>
      </c>
      <c r="H108" s="427"/>
      <c r="I108" s="428"/>
      <c r="J108" s="428"/>
      <c r="K108" s="181"/>
      <c r="L108" s="182"/>
      <c r="M108" s="209" t="s">
        <v>182</v>
      </c>
    </row>
    <row r="109" spans="1:13" ht="20.399999999999999" x14ac:dyDescent="0.2">
      <c r="A109" s="77"/>
      <c r="B109" s="217" t="s">
        <v>184</v>
      </c>
      <c r="C109" s="160" t="s">
        <v>275</v>
      </c>
      <c r="D109" s="178">
        <f>IF(EAA!F15&gt;0,EAA!F15,EAA!F15*-1)</f>
        <v>0</v>
      </c>
      <c r="E109" s="112" t="s">
        <v>290</v>
      </c>
      <c r="F109" s="161">
        <f>IF(CSF!$B16&gt;0,CSF!$B16,CSF!$C16)</f>
        <v>0</v>
      </c>
      <c r="G109" s="134">
        <f t="shared" si="9"/>
        <v>0</v>
      </c>
      <c r="H109" s="427"/>
      <c r="I109" s="428"/>
      <c r="J109" s="428"/>
      <c r="K109" s="181"/>
      <c r="L109" s="182"/>
      <c r="M109" s="209" t="s">
        <v>184</v>
      </c>
    </row>
    <row r="110" spans="1:13" x14ac:dyDescent="0.2">
      <c r="A110" s="77"/>
      <c r="B110" s="217" t="s">
        <v>186</v>
      </c>
      <c r="C110" s="160" t="s">
        <v>275</v>
      </c>
      <c r="D110" s="178">
        <f>IF(EAA!F16&gt;0,EAA!F16,EAA!F16*-1)</f>
        <v>258499</v>
      </c>
      <c r="E110" s="112" t="s">
        <v>290</v>
      </c>
      <c r="F110" s="161">
        <f>IF(CSF!$B17&gt;0,CSF!$B17,CSF!$C17)</f>
        <v>258499</v>
      </c>
      <c r="G110" s="134">
        <f t="shared" si="9"/>
        <v>0</v>
      </c>
      <c r="H110" s="427"/>
      <c r="I110" s="428"/>
      <c r="J110" s="428"/>
      <c r="K110" s="181"/>
      <c r="L110" s="182"/>
      <c r="M110" s="209" t="s">
        <v>186</v>
      </c>
    </row>
    <row r="111" spans="1:13" x14ac:dyDescent="0.2">
      <c r="A111" s="77"/>
      <c r="B111" s="217" t="s">
        <v>188</v>
      </c>
      <c r="C111" s="160" t="s">
        <v>275</v>
      </c>
      <c r="D111" s="178">
        <f>IF(EAA!F17&gt;0,EAA!F17,EAA!F17*-1)</f>
        <v>0</v>
      </c>
      <c r="E111" s="112" t="s">
        <v>290</v>
      </c>
      <c r="F111" s="161">
        <f>IF(CSF!$B18&gt;0,CSF!$B18,CSF!$C18)</f>
        <v>0</v>
      </c>
      <c r="G111" s="134">
        <f t="shared" si="9"/>
        <v>0</v>
      </c>
      <c r="H111" s="427"/>
      <c r="I111" s="428"/>
      <c r="J111" s="428"/>
      <c r="K111" s="181"/>
      <c r="L111" s="182"/>
      <c r="M111" s="209" t="s">
        <v>188</v>
      </c>
    </row>
    <row r="112" spans="1:13" ht="20.399999999999999" x14ac:dyDescent="0.2">
      <c r="A112" s="77"/>
      <c r="B112" s="217" t="s">
        <v>190</v>
      </c>
      <c r="C112" s="160" t="s">
        <v>275</v>
      </c>
      <c r="D112" s="178">
        <f>IF(EAA!F18&gt;0,EAA!F18,EAA!F18*-1)</f>
        <v>0</v>
      </c>
      <c r="E112" s="112" t="s">
        <v>290</v>
      </c>
      <c r="F112" s="161">
        <f>IF(CSF!$B19&gt;0,CSF!$B19,CSF!$C19)</f>
        <v>0</v>
      </c>
      <c r="G112" s="134">
        <f t="shared" si="9"/>
        <v>0</v>
      </c>
      <c r="H112" s="427"/>
      <c r="I112" s="428"/>
      <c r="J112" s="428"/>
      <c r="K112" s="181"/>
      <c r="L112" s="182"/>
      <c r="M112" s="209" t="s">
        <v>190</v>
      </c>
    </row>
    <row r="113" spans="1:13" x14ac:dyDescent="0.2">
      <c r="A113" s="77"/>
      <c r="B113" s="217" t="s">
        <v>192</v>
      </c>
      <c r="C113" s="160" t="s">
        <v>275</v>
      </c>
      <c r="D113" s="178">
        <f>IF(EAA!F19&gt;0,EAA!F19,EAA!F19*-1)</f>
        <v>0</v>
      </c>
      <c r="E113" s="112" t="s">
        <v>290</v>
      </c>
      <c r="F113" s="161">
        <f>IF(CSF!$B20&gt;0,CSF!$B20,CSF!$C20)</f>
        <v>0</v>
      </c>
      <c r="G113" s="134">
        <f t="shared" si="9"/>
        <v>0</v>
      </c>
      <c r="H113" s="427"/>
      <c r="I113" s="428"/>
      <c r="J113" s="428"/>
      <c r="K113" s="181"/>
      <c r="L113" s="182"/>
      <c r="M113" s="209" t="s">
        <v>192</v>
      </c>
    </row>
    <row r="114" spans="1:13" ht="20.399999999999999" x14ac:dyDescent="0.2">
      <c r="A114" s="77"/>
      <c r="B114" s="217" t="s">
        <v>194</v>
      </c>
      <c r="C114" s="160" t="s">
        <v>275</v>
      </c>
      <c r="D114" s="178">
        <f>IF(EAA!F20&gt;0,EAA!F20,EAA!F20*-1)</f>
        <v>0</v>
      </c>
      <c r="E114" s="112" t="s">
        <v>290</v>
      </c>
      <c r="F114" s="161">
        <f>IF(CSF!$B21&gt;0,CSF!$B21,CSF!$C21)</f>
        <v>0</v>
      </c>
      <c r="G114" s="134">
        <f t="shared" si="9"/>
        <v>0</v>
      </c>
      <c r="H114" s="427"/>
      <c r="I114" s="428"/>
      <c r="J114" s="428"/>
      <c r="K114" s="181"/>
      <c r="L114" s="182"/>
      <c r="M114" s="209" t="s">
        <v>194</v>
      </c>
    </row>
    <row r="115" spans="1:13" ht="10.8" thickBot="1" x14ac:dyDescent="0.25">
      <c r="A115" s="77"/>
      <c r="B115" s="217" t="s">
        <v>195</v>
      </c>
      <c r="C115" s="163" t="s">
        <v>275</v>
      </c>
      <c r="D115" s="141">
        <f>IF(EAA!F21&gt;0,EAA!F21,EAA!F21*-1)</f>
        <v>0</v>
      </c>
      <c r="E115" s="165" t="s">
        <v>290</v>
      </c>
      <c r="F115" s="166">
        <f>IF(CSF!$B22&gt;0,CSF!$B22,CSF!$C22)</f>
        <v>0</v>
      </c>
      <c r="G115" s="142">
        <f t="shared" si="9"/>
        <v>0</v>
      </c>
      <c r="H115" s="427"/>
      <c r="I115" s="428"/>
      <c r="J115" s="428"/>
      <c r="K115" s="181"/>
      <c r="L115" s="250"/>
      <c r="M115" s="209" t="s">
        <v>195</v>
      </c>
    </row>
    <row r="116" spans="1:13" ht="10.8" thickBot="1" x14ac:dyDescent="0.25">
      <c r="A116" s="88" t="s">
        <v>97</v>
      </c>
      <c r="B116" s="218"/>
      <c r="C116" s="106" t="s">
        <v>289</v>
      </c>
      <c r="D116" s="117">
        <f>IF(ADP!E34&gt;0,ADP!E34,ADP!E34*-1)</f>
        <v>196432.56</v>
      </c>
      <c r="E116" s="108" t="s">
        <v>274</v>
      </c>
      <c r="F116" s="117">
        <f>IF(ESF!E26&gt;0,ESF!E26,ESF!E26*-1)</f>
        <v>196432.56</v>
      </c>
      <c r="G116" s="120">
        <f>ROUND(D116-F116,2)</f>
        <v>0</v>
      </c>
      <c r="H116" s="106" t="s">
        <v>289</v>
      </c>
      <c r="I116" s="107">
        <f>IF(ADP!D34&gt;0,ADP!D34,ADP!D34*-1)</f>
        <v>221653.47</v>
      </c>
      <c r="J116" s="108" t="s">
        <v>274</v>
      </c>
      <c r="K116" s="107">
        <f>IF(ESF!F26&gt;0,ESF!F26,ESF!F26*-1)</f>
        <v>221653.47</v>
      </c>
      <c r="L116" s="249">
        <f t="shared" ref="L116" si="10">ROUND(I116-K116,2)</f>
        <v>0</v>
      </c>
      <c r="M116" s="210"/>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1"/>
  <sheetViews>
    <sheetView showGridLines="0" workbookViewId="0">
      <selection activeCell="C24" sqref="C24:E29"/>
    </sheetView>
  </sheetViews>
  <sheetFormatPr baseColWidth="10" defaultColWidth="11.44140625" defaultRowHeight="10.199999999999999" x14ac:dyDescent="0.2"/>
  <cols>
    <col min="1" max="1" width="0.88671875" style="3" customWidth="1"/>
    <col min="2" max="2" width="47.88671875" style="3" customWidth="1"/>
    <col min="3" max="3" width="19.5546875" style="3" customWidth="1"/>
    <col min="4" max="4" width="18.6640625" style="3" customWidth="1"/>
    <col min="5" max="5" width="19.5546875" style="3" customWidth="1"/>
    <col min="6" max="16384" width="11.44140625" style="3"/>
  </cols>
  <sheetData>
    <row r="1" spans="1:5" ht="53.4" customHeight="1" x14ac:dyDescent="0.2">
      <c r="A1" s="488" t="s">
        <v>689</v>
      </c>
      <c r="B1" s="489"/>
      <c r="C1" s="489"/>
      <c r="D1" s="489"/>
      <c r="E1" s="490"/>
    </row>
    <row r="2" spans="1:5" x14ac:dyDescent="0.2">
      <c r="A2" s="368"/>
      <c r="B2" s="368"/>
      <c r="C2" s="368"/>
      <c r="D2" s="368"/>
      <c r="E2" s="368"/>
    </row>
    <row r="3" spans="1:5" ht="15" customHeight="1" x14ac:dyDescent="0.2">
      <c r="A3" s="507" t="s">
        <v>100</v>
      </c>
      <c r="B3" s="507"/>
      <c r="C3" s="263" t="s">
        <v>647</v>
      </c>
      <c r="D3" s="263" t="s">
        <v>336</v>
      </c>
      <c r="E3" s="263" t="s">
        <v>648</v>
      </c>
    </row>
    <row r="4" spans="1:5" x14ac:dyDescent="0.2">
      <c r="A4" s="369"/>
      <c r="B4" s="370"/>
      <c r="C4" s="424"/>
      <c r="D4" s="424"/>
      <c r="E4" s="424"/>
    </row>
    <row r="5" spans="1:5" ht="12.9" customHeight="1" x14ac:dyDescent="0.2">
      <c r="A5" s="371" t="s">
        <v>649</v>
      </c>
      <c r="B5" s="372"/>
      <c r="C5" s="379">
        <f>C6+C7</f>
        <v>8694503</v>
      </c>
      <c r="D5" s="379">
        <f>D6+D7</f>
        <v>3193948.39</v>
      </c>
      <c r="E5" s="379">
        <f>E6+E7</f>
        <v>3193948.39</v>
      </c>
    </row>
    <row r="6" spans="1:5" ht="12.9" customHeight="1" x14ac:dyDescent="0.2">
      <c r="A6" s="373"/>
      <c r="B6" s="374" t="s">
        <v>650</v>
      </c>
      <c r="C6" s="425"/>
      <c r="D6" s="425"/>
      <c r="E6" s="425"/>
    </row>
    <row r="7" spans="1:5" ht="12.9" customHeight="1" x14ac:dyDescent="0.2">
      <c r="A7" s="373"/>
      <c r="B7" s="374" t="s">
        <v>651</v>
      </c>
      <c r="C7" s="425">
        <v>8694503</v>
      </c>
      <c r="D7" s="425">
        <v>3193948.39</v>
      </c>
      <c r="E7" s="425">
        <v>3193948.39</v>
      </c>
    </row>
    <row r="8" spans="1:5" x14ac:dyDescent="0.2">
      <c r="A8" s="373"/>
      <c r="B8" s="375"/>
      <c r="C8" s="425"/>
      <c r="D8" s="425"/>
      <c r="E8" s="425"/>
    </row>
    <row r="9" spans="1:5" ht="12.9" customHeight="1" x14ac:dyDescent="0.2">
      <c r="A9" s="371" t="s">
        <v>652</v>
      </c>
      <c r="B9" s="372"/>
      <c r="C9" s="379">
        <f>C10+C11</f>
        <v>8694503</v>
      </c>
      <c r="D9" s="379">
        <f>D10+D11</f>
        <v>3458613.02</v>
      </c>
      <c r="E9" s="379">
        <f>E10+E11</f>
        <v>3458613.02</v>
      </c>
    </row>
    <row r="10" spans="1:5" ht="12.9" customHeight="1" x14ac:dyDescent="0.2">
      <c r="A10" s="373"/>
      <c r="B10" s="374" t="s">
        <v>653</v>
      </c>
      <c r="C10" s="425"/>
      <c r="D10" s="425"/>
      <c r="E10" s="425"/>
    </row>
    <row r="11" spans="1:5" ht="12.9" customHeight="1" x14ac:dyDescent="0.2">
      <c r="A11" s="373"/>
      <c r="B11" s="374" t="s">
        <v>654</v>
      </c>
      <c r="C11" s="425">
        <v>8694503</v>
      </c>
      <c r="D11" s="425">
        <v>3458613.02</v>
      </c>
      <c r="E11" s="425">
        <v>3458613.02</v>
      </c>
    </row>
    <row r="12" spans="1:5" x14ac:dyDescent="0.2">
      <c r="A12" s="373"/>
      <c r="B12" s="375"/>
      <c r="C12" s="425"/>
      <c r="D12" s="425"/>
      <c r="E12" s="425"/>
    </row>
    <row r="13" spans="1:5" ht="12.9" customHeight="1" x14ac:dyDescent="0.2">
      <c r="A13" s="371" t="s">
        <v>655</v>
      </c>
      <c r="B13" s="372"/>
      <c r="C13" s="379">
        <f>C5-C9</f>
        <v>0</v>
      </c>
      <c r="D13" s="379">
        <f>D5-D9</f>
        <v>-264664.62999999989</v>
      </c>
      <c r="E13" s="379">
        <f>E5-E9</f>
        <v>-264664.62999999989</v>
      </c>
    </row>
    <row r="14" spans="1:5" x14ac:dyDescent="0.2">
      <c r="A14" s="376"/>
      <c r="B14" s="377"/>
      <c r="C14" s="378"/>
      <c r="D14" s="378"/>
      <c r="E14" s="378"/>
    </row>
    <row r="15" spans="1:5" ht="15" customHeight="1" x14ac:dyDescent="0.2">
      <c r="A15" s="507" t="s">
        <v>100</v>
      </c>
      <c r="B15" s="507"/>
      <c r="C15" s="263" t="s">
        <v>647</v>
      </c>
      <c r="D15" s="263" t="s">
        <v>336</v>
      </c>
      <c r="E15" s="263" t="s">
        <v>648</v>
      </c>
    </row>
    <row r="16" spans="1:5" x14ac:dyDescent="0.2">
      <c r="A16" s="373"/>
      <c r="B16" s="374"/>
      <c r="C16" s="379"/>
      <c r="D16" s="379"/>
      <c r="E16" s="379"/>
    </row>
    <row r="17" spans="1:5" ht="12.9" customHeight="1" x14ac:dyDescent="0.2">
      <c r="A17" s="371" t="s">
        <v>656</v>
      </c>
      <c r="B17" s="372"/>
      <c r="C17" s="379">
        <f>C13</f>
        <v>0</v>
      </c>
      <c r="D17" s="379">
        <f>D13</f>
        <v>-264664.62999999989</v>
      </c>
      <c r="E17" s="379">
        <f>E13</f>
        <v>-264664.62999999989</v>
      </c>
    </row>
    <row r="18" spans="1:5" x14ac:dyDescent="0.2">
      <c r="A18" s="373"/>
      <c r="B18" s="374"/>
      <c r="C18" s="379"/>
      <c r="D18" s="379"/>
      <c r="E18" s="379"/>
    </row>
    <row r="19" spans="1:5" ht="12.9" customHeight="1" x14ac:dyDescent="0.2">
      <c r="A19" s="371" t="s">
        <v>657</v>
      </c>
      <c r="B19" s="372"/>
      <c r="C19" s="425">
        <v>0</v>
      </c>
      <c r="D19" s="425">
        <v>0</v>
      </c>
      <c r="E19" s="425">
        <v>0</v>
      </c>
    </row>
    <row r="20" spans="1:5" x14ac:dyDescent="0.2">
      <c r="A20" s="373"/>
      <c r="B20" s="374"/>
      <c r="C20" s="425"/>
      <c r="D20" s="425"/>
      <c r="E20" s="425"/>
    </row>
    <row r="21" spans="1:5" ht="12.9" customHeight="1" x14ac:dyDescent="0.2">
      <c r="A21" s="371" t="s">
        <v>658</v>
      </c>
      <c r="B21" s="372"/>
      <c r="C21" s="379">
        <f>C17+C19</f>
        <v>0</v>
      </c>
      <c r="D21" s="379">
        <f>D17+D19</f>
        <v>-264664.62999999989</v>
      </c>
      <c r="E21" s="379">
        <f>E17+E19</f>
        <v>-264664.62999999989</v>
      </c>
    </row>
    <row r="22" spans="1:5" x14ac:dyDescent="0.2">
      <c r="A22" s="376"/>
      <c r="B22" s="377"/>
      <c r="C22" s="378"/>
      <c r="D22" s="378"/>
      <c r="E22" s="378"/>
    </row>
    <row r="23" spans="1:5" ht="15" customHeight="1" x14ac:dyDescent="0.2">
      <c r="A23" s="507" t="s">
        <v>100</v>
      </c>
      <c r="B23" s="507"/>
      <c r="C23" s="263" t="s">
        <v>647</v>
      </c>
      <c r="D23" s="263" t="s">
        <v>336</v>
      </c>
      <c r="E23" s="263" t="s">
        <v>648</v>
      </c>
    </row>
    <row r="24" spans="1:5" x14ac:dyDescent="0.2">
      <c r="A24" s="373"/>
      <c r="B24" s="374"/>
      <c r="C24" s="379"/>
      <c r="D24" s="379"/>
      <c r="E24" s="379"/>
    </row>
    <row r="25" spans="1:5" ht="12.9" customHeight="1" x14ac:dyDescent="0.2">
      <c r="A25" s="371" t="s">
        <v>659</v>
      </c>
      <c r="B25" s="372"/>
      <c r="C25" s="425"/>
      <c r="D25" s="425"/>
      <c r="E25" s="425"/>
    </row>
    <row r="26" spans="1:5" x14ac:dyDescent="0.2">
      <c r="A26" s="373"/>
      <c r="B26" s="374"/>
      <c r="C26" s="425"/>
      <c r="D26" s="425"/>
      <c r="E26" s="425"/>
    </row>
    <row r="27" spans="1:5" ht="12.9" customHeight="1" x14ac:dyDescent="0.2">
      <c r="A27" s="371" t="s">
        <v>660</v>
      </c>
      <c r="B27" s="372"/>
      <c r="C27" s="425"/>
      <c r="D27" s="425"/>
      <c r="E27" s="425"/>
    </row>
    <row r="28" spans="1:5" x14ac:dyDescent="0.2">
      <c r="A28" s="373"/>
      <c r="B28" s="374"/>
      <c r="C28" s="425"/>
      <c r="D28" s="425"/>
      <c r="E28" s="425"/>
    </row>
    <row r="29" spans="1:5" ht="12.9" customHeight="1" x14ac:dyDescent="0.2">
      <c r="A29" s="371" t="s">
        <v>661</v>
      </c>
      <c r="B29" s="372"/>
      <c r="C29" s="379">
        <f>C25-C27</f>
        <v>0</v>
      </c>
      <c r="D29" s="379">
        <f>D25-D27</f>
        <v>0</v>
      </c>
      <c r="E29" s="379">
        <f>E25-E27</f>
        <v>0</v>
      </c>
    </row>
    <row r="31" spans="1:5" x14ac:dyDescent="0.2">
      <c r="B31" s="380" t="s">
        <v>449</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2"/>
  <sheetViews>
    <sheetView showGridLines="0" workbookViewId="0">
      <selection activeCell="A16" sqref="A16:I16"/>
    </sheetView>
  </sheetViews>
  <sheetFormatPr baseColWidth="10" defaultColWidth="11.44140625" defaultRowHeight="10.199999999999999" x14ac:dyDescent="0.2"/>
  <cols>
    <col min="1" max="1" width="16.33203125" style="3" bestFit="1" customWidth="1"/>
    <col min="2" max="2" width="16" style="3" customWidth="1"/>
    <col min="3" max="4" width="10.77734375" style="3" customWidth="1"/>
    <col min="5" max="5" width="16" style="382" customWidth="1"/>
    <col min="6" max="6" width="13" style="3" customWidth="1"/>
    <col min="7" max="7" width="18.109375" style="3" customWidth="1"/>
    <col min="8" max="9" width="16" style="382" customWidth="1"/>
    <col min="10" max="16384" width="11.44140625" style="3"/>
  </cols>
  <sheetData>
    <row r="1" spans="1:12" ht="14.55" customHeight="1" x14ac:dyDescent="0.2">
      <c r="A1" s="426" t="s">
        <v>680</v>
      </c>
      <c r="B1" s="426"/>
      <c r="C1" s="426"/>
      <c r="D1" s="426"/>
      <c r="E1" s="426"/>
      <c r="F1" s="426"/>
      <c r="G1" s="426"/>
      <c r="H1" s="388" t="s">
        <v>0</v>
      </c>
      <c r="I1" s="387">
        <v>2025</v>
      </c>
    </row>
    <row r="2" spans="1:12" ht="14.55" customHeight="1" x14ac:dyDescent="0.2">
      <c r="A2" s="426" t="s">
        <v>662</v>
      </c>
      <c r="B2" s="426"/>
      <c r="C2" s="426"/>
      <c r="D2" s="426"/>
      <c r="E2" s="426"/>
      <c r="F2" s="426"/>
      <c r="G2" s="426"/>
      <c r="H2" s="389" t="s">
        <v>2</v>
      </c>
      <c r="I2" s="381" t="s">
        <v>3</v>
      </c>
    </row>
    <row r="3" spans="1:12" ht="14.55" customHeight="1" x14ac:dyDescent="0.2">
      <c r="A3" s="426" t="s">
        <v>681</v>
      </c>
      <c r="B3" s="426"/>
      <c r="C3" s="426"/>
      <c r="D3" s="426"/>
      <c r="E3" s="426"/>
      <c r="F3" s="426"/>
      <c r="G3" s="426"/>
      <c r="H3" s="390" t="s">
        <v>4</v>
      </c>
      <c r="I3" s="386">
        <v>2</v>
      </c>
    </row>
    <row r="4" spans="1:12" ht="10.8" thickBot="1" x14ac:dyDescent="0.25"/>
    <row r="5" spans="1:12" ht="15.75" customHeight="1" x14ac:dyDescent="0.2">
      <c r="A5" s="454" t="s">
        <v>5</v>
      </c>
      <c r="B5" s="454" t="s">
        <v>325</v>
      </c>
      <c r="C5" s="454" t="s">
        <v>273</v>
      </c>
      <c r="D5" s="456" t="s">
        <v>326</v>
      </c>
      <c r="E5" s="458" t="s">
        <v>286</v>
      </c>
      <c r="F5" s="456" t="s">
        <v>273</v>
      </c>
      <c r="G5" s="456" t="s">
        <v>326</v>
      </c>
      <c r="H5" s="458" t="s">
        <v>286</v>
      </c>
      <c r="I5" s="460" t="s">
        <v>287</v>
      </c>
    </row>
    <row r="6" spans="1:12" ht="15" customHeight="1" x14ac:dyDescent="0.2">
      <c r="A6" s="455"/>
      <c r="B6" s="455"/>
      <c r="C6" s="455"/>
      <c r="D6" s="457"/>
      <c r="E6" s="459"/>
      <c r="F6" s="457"/>
      <c r="G6" s="457"/>
      <c r="H6" s="459"/>
      <c r="I6" s="461"/>
    </row>
    <row r="7" spans="1:12" x14ac:dyDescent="0.2">
      <c r="A7" s="251" t="s">
        <v>292</v>
      </c>
      <c r="B7" s="252" t="s">
        <v>327</v>
      </c>
      <c r="C7" s="253" t="s">
        <v>328</v>
      </c>
      <c r="D7" s="253" t="s">
        <v>329</v>
      </c>
      <c r="E7" s="391">
        <f>+EAI!B15</f>
        <v>8694503</v>
      </c>
      <c r="F7" s="253" t="s">
        <v>330</v>
      </c>
      <c r="G7" s="253" t="s">
        <v>331</v>
      </c>
      <c r="H7" s="391">
        <f>+Memoria!C41</f>
        <v>8694503</v>
      </c>
      <c r="I7" s="383">
        <f>ROUND(E7-H7,2)</f>
        <v>0</v>
      </c>
    </row>
    <row r="8" spans="1:12" x14ac:dyDescent="0.2">
      <c r="A8" s="254" t="s">
        <v>295</v>
      </c>
      <c r="B8" s="4" t="s">
        <v>332</v>
      </c>
      <c r="C8" s="255" t="s">
        <v>328</v>
      </c>
      <c r="D8" s="255" t="s">
        <v>333</v>
      </c>
      <c r="E8" s="392">
        <f>+EAI!C15</f>
        <v>0</v>
      </c>
      <c r="F8" s="255" t="s">
        <v>330</v>
      </c>
      <c r="G8" s="255" t="s">
        <v>334</v>
      </c>
      <c r="H8" s="392">
        <f>+Memoria!C43</f>
        <v>0</v>
      </c>
      <c r="I8" s="384">
        <f>ROUND(E8-H8,2)</f>
        <v>0</v>
      </c>
    </row>
    <row r="9" spans="1:12" x14ac:dyDescent="0.2">
      <c r="A9" s="254" t="s">
        <v>297</v>
      </c>
      <c r="B9" s="4" t="s">
        <v>335</v>
      </c>
      <c r="C9" s="255" t="s">
        <v>328</v>
      </c>
      <c r="D9" s="255" t="s">
        <v>336</v>
      </c>
      <c r="E9" s="392">
        <f>+EAI!E15</f>
        <v>3193948.3899999997</v>
      </c>
      <c r="F9" s="255" t="s">
        <v>330</v>
      </c>
      <c r="G9" s="255" t="s">
        <v>337</v>
      </c>
      <c r="H9" s="392">
        <f>+Memoria!C44+Memoria!C45</f>
        <v>-3193948.39</v>
      </c>
      <c r="I9" s="384">
        <f>ROUND(E9+H9,2)</f>
        <v>0</v>
      </c>
    </row>
    <row r="10" spans="1:12" ht="10.8" thickBot="1" x14ac:dyDescent="0.25">
      <c r="A10" s="254" t="s">
        <v>299</v>
      </c>
      <c r="B10" s="4" t="s">
        <v>338</v>
      </c>
      <c r="C10" s="255" t="s">
        <v>328</v>
      </c>
      <c r="D10" s="255" t="s">
        <v>339</v>
      </c>
      <c r="E10" s="392">
        <f>+EAI!F15</f>
        <v>3193948.3899999997</v>
      </c>
      <c r="F10" s="255" t="s">
        <v>330</v>
      </c>
      <c r="G10" s="255" t="s">
        <v>340</v>
      </c>
      <c r="H10" s="392">
        <f>+Memoria!C45</f>
        <v>-3193948.39</v>
      </c>
      <c r="I10" s="384">
        <f>ROUND(E10+H10,2)</f>
        <v>0</v>
      </c>
    </row>
    <row r="11" spans="1:12" ht="10.050000000000001" customHeight="1" x14ac:dyDescent="0.2">
      <c r="A11" s="462"/>
      <c r="B11" s="463"/>
      <c r="C11" s="463"/>
      <c r="D11" s="463"/>
      <c r="E11" s="463"/>
      <c r="F11" s="463"/>
      <c r="G11" s="463"/>
      <c r="H11" s="463"/>
      <c r="I11" s="464"/>
      <c r="L11" s="454"/>
    </row>
    <row r="12" spans="1:12" ht="10.5" customHeight="1" x14ac:dyDescent="0.2">
      <c r="A12" s="254" t="s">
        <v>301</v>
      </c>
      <c r="B12" s="4" t="s">
        <v>341</v>
      </c>
      <c r="C12" s="255" t="s">
        <v>342</v>
      </c>
      <c r="D12" s="255" t="s">
        <v>343</v>
      </c>
      <c r="E12" s="392">
        <f>+CA!B13</f>
        <v>8694503</v>
      </c>
      <c r="F12" s="255" t="s">
        <v>330</v>
      </c>
      <c r="G12" s="255" t="s">
        <v>344</v>
      </c>
      <c r="H12" s="392">
        <f>+Memoria!C50</f>
        <v>-8694503</v>
      </c>
      <c r="I12" s="384">
        <f>+ROUND(E12+H12,2)</f>
        <v>0</v>
      </c>
      <c r="L12" s="455"/>
    </row>
    <row r="13" spans="1:12" x14ac:dyDescent="0.2">
      <c r="A13" s="254" t="s">
        <v>304</v>
      </c>
      <c r="B13" s="4" t="s">
        <v>345</v>
      </c>
      <c r="C13" s="255" t="s">
        <v>342</v>
      </c>
      <c r="D13" s="255" t="s">
        <v>333</v>
      </c>
      <c r="E13" s="392">
        <f>+CA!C13</f>
        <v>250000</v>
      </c>
      <c r="F13" s="255" t="s">
        <v>330</v>
      </c>
      <c r="G13" s="255" t="s">
        <v>346</v>
      </c>
      <c r="H13" s="392">
        <f>+Memoria!C52</f>
        <v>-250000</v>
      </c>
      <c r="I13" s="384">
        <f>+ROUND(E13+H13,2)</f>
        <v>0</v>
      </c>
    </row>
    <row r="14" spans="1:12" x14ac:dyDescent="0.2">
      <c r="A14" s="254" t="s">
        <v>306</v>
      </c>
      <c r="B14" s="4" t="s">
        <v>347</v>
      </c>
      <c r="C14" s="255" t="s">
        <v>342</v>
      </c>
      <c r="D14" s="255" t="s">
        <v>336</v>
      </c>
      <c r="E14" s="392">
        <f>+CA!E13</f>
        <v>3458613.02</v>
      </c>
      <c r="F14" s="255" t="s">
        <v>330</v>
      </c>
      <c r="G14" s="255" t="s">
        <v>664</v>
      </c>
      <c r="H14" s="392">
        <f>+Memoria!C54+Memoria!C55+Memoria!C56</f>
        <v>3458613.02</v>
      </c>
      <c r="I14" s="384">
        <f>ROUND(E14-H14,2)</f>
        <v>0</v>
      </c>
    </row>
    <row r="15" spans="1:12" x14ac:dyDescent="0.2">
      <c r="A15" s="254" t="s">
        <v>308</v>
      </c>
      <c r="B15" s="4" t="s">
        <v>348</v>
      </c>
      <c r="C15" s="255" t="s">
        <v>342</v>
      </c>
      <c r="D15" s="255" t="s">
        <v>349</v>
      </c>
      <c r="E15" s="392">
        <f>+CA!F13</f>
        <v>3458613.02</v>
      </c>
      <c r="F15" s="255" t="s">
        <v>330</v>
      </c>
      <c r="G15" s="255">
        <v>8.25</v>
      </c>
      <c r="H15" s="392">
        <f>+Memoria!C56</f>
        <v>3458613.02</v>
      </c>
      <c r="I15" s="384">
        <f>ROUND(E15-H15,2)</f>
        <v>0</v>
      </c>
    </row>
    <row r="16" spans="1:12" x14ac:dyDescent="0.2">
      <c r="A16" s="462"/>
      <c r="B16" s="463"/>
      <c r="C16" s="463"/>
      <c r="D16" s="463"/>
      <c r="E16" s="463"/>
      <c r="F16" s="463"/>
      <c r="G16" s="463"/>
      <c r="H16" s="463"/>
      <c r="I16" s="464"/>
    </row>
    <row r="17" spans="1:9" x14ac:dyDescent="0.2">
      <c r="A17" s="254" t="s">
        <v>301</v>
      </c>
      <c r="B17" s="4" t="s">
        <v>350</v>
      </c>
      <c r="C17" s="255" t="s">
        <v>351</v>
      </c>
      <c r="D17" s="255" t="s">
        <v>343</v>
      </c>
      <c r="E17" s="392">
        <f>+CTG!B15</f>
        <v>8694503</v>
      </c>
      <c r="F17" s="255" t="s">
        <v>330</v>
      </c>
      <c r="G17" s="255" t="s">
        <v>344</v>
      </c>
      <c r="H17" s="392">
        <f>+Memoria!C50</f>
        <v>-8694503</v>
      </c>
      <c r="I17" s="384">
        <f>+ROUND(E17+H17,2)</f>
        <v>0</v>
      </c>
    </row>
    <row r="18" spans="1:9" x14ac:dyDescent="0.2">
      <c r="A18" s="254" t="s">
        <v>304</v>
      </c>
      <c r="B18" s="4" t="s">
        <v>352</v>
      </c>
      <c r="C18" s="255" t="s">
        <v>351</v>
      </c>
      <c r="D18" s="255" t="s">
        <v>333</v>
      </c>
      <c r="E18" s="392">
        <f>+CTG!C15</f>
        <v>250000</v>
      </c>
      <c r="F18" s="255" t="s">
        <v>330</v>
      </c>
      <c r="G18" s="255" t="s">
        <v>346</v>
      </c>
      <c r="H18" s="392">
        <f>+Memoria!C52</f>
        <v>-250000</v>
      </c>
      <c r="I18" s="384">
        <f>+ROUND(E18+H18,2)</f>
        <v>0</v>
      </c>
    </row>
    <row r="19" spans="1:9" x14ac:dyDescent="0.2">
      <c r="A19" s="254" t="s">
        <v>306</v>
      </c>
      <c r="B19" s="4" t="s">
        <v>353</v>
      </c>
      <c r="C19" s="255" t="s">
        <v>351</v>
      </c>
      <c r="D19" s="255" t="s">
        <v>336</v>
      </c>
      <c r="E19" s="392">
        <f>+CTG!E15</f>
        <v>3458613.02</v>
      </c>
      <c r="F19" s="255" t="s">
        <v>330</v>
      </c>
      <c r="G19" s="255" t="s">
        <v>664</v>
      </c>
      <c r="H19" s="392">
        <f>+Memoria!C54+Memoria!C55+Memoria!C56</f>
        <v>3458613.02</v>
      </c>
      <c r="I19" s="384">
        <f>+ROUND(E19-H19,2)</f>
        <v>0</v>
      </c>
    </row>
    <row r="20" spans="1:9" x14ac:dyDescent="0.2">
      <c r="A20" s="254" t="s">
        <v>308</v>
      </c>
      <c r="B20" s="4" t="s">
        <v>354</v>
      </c>
      <c r="C20" s="255" t="s">
        <v>351</v>
      </c>
      <c r="D20" s="255" t="s">
        <v>349</v>
      </c>
      <c r="E20" s="392">
        <f>+CTG!F15</f>
        <v>3458613.02</v>
      </c>
      <c r="F20" s="255" t="s">
        <v>330</v>
      </c>
      <c r="G20" s="255">
        <v>8.25</v>
      </c>
      <c r="H20" s="392">
        <f>+Memoria!C56</f>
        <v>3458613.02</v>
      </c>
      <c r="I20" s="384">
        <f>+ROUND(E20-H20,2)</f>
        <v>0</v>
      </c>
    </row>
    <row r="21" spans="1:9" x14ac:dyDescent="0.2">
      <c r="A21" s="462"/>
      <c r="B21" s="463"/>
      <c r="C21" s="463"/>
      <c r="D21" s="463"/>
      <c r="E21" s="463"/>
      <c r="F21" s="463"/>
      <c r="G21" s="463"/>
      <c r="H21" s="463"/>
      <c r="I21" s="464"/>
    </row>
    <row r="22" spans="1:9" x14ac:dyDescent="0.2">
      <c r="A22" s="254" t="s">
        <v>301</v>
      </c>
      <c r="B22" s="4" t="s">
        <v>355</v>
      </c>
      <c r="C22" s="255" t="s">
        <v>356</v>
      </c>
      <c r="D22" s="255" t="s">
        <v>343</v>
      </c>
      <c r="E22" s="392">
        <f>+COG!B76</f>
        <v>8694503</v>
      </c>
      <c r="F22" s="255" t="s">
        <v>330</v>
      </c>
      <c r="G22" s="255" t="s">
        <v>344</v>
      </c>
      <c r="H22" s="392">
        <f>+Memoria!C50</f>
        <v>-8694503</v>
      </c>
      <c r="I22" s="384">
        <f>+ROUND(E22+H22,2)</f>
        <v>0</v>
      </c>
    </row>
    <row r="23" spans="1:9" x14ac:dyDescent="0.2">
      <c r="A23" s="254" t="s">
        <v>304</v>
      </c>
      <c r="B23" s="4" t="s">
        <v>357</v>
      </c>
      <c r="C23" s="255" t="s">
        <v>356</v>
      </c>
      <c r="D23" s="255" t="s">
        <v>333</v>
      </c>
      <c r="E23" s="392">
        <f>+COG!C76</f>
        <v>250000</v>
      </c>
      <c r="F23" s="255" t="s">
        <v>330</v>
      </c>
      <c r="G23" s="255" t="s">
        <v>346</v>
      </c>
      <c r="H23" s="392">
        <f>+Memoria!C52</f>
        <v>-250000</v>
      </c>
      <c r="I23" s="384">
        <f>+ROUND(E23+H23,2)</f>
        <v>0</v>
      </c>
    </row>
    <row r="24" spans="1:9" x14ac:dyDescent="0.2">
      <c r="A24" s="254" t="s">
        <v>306</v>
      </c>
      <c r="B24" s="4" t="s">
        <v>358</v>
      </c>
      <c r="C24" s="255" t="s">
        <v>356</v>
      </c>
      <c r="D24" s="255" t="s">
        <v>336</v>
      </c>
      <c r="E24" s="392">
        <f>+COG!E76</f>
        <v>3458613.0200000005</v>
      </c>
      <c r="F24" s="255" t="s">
        <v>330</v>
      </c>
      <c r="G24" s="255" t="s">
        <v>664</v>
      </c>
      <c r="H24" s="392">
        <f>+Memoria!C54+Memoria!C55+Memoria!C56</f>
        <v>3458613.02</v>
      </c>
      <c r="I24" s="384">
        <f>+ROUND(E24-H24,2)</f>
        <v>0</v>
      </c>
    </row>
    <row r="25" spans="1:9" x14ac:dyDescent="0.2">
      <c r="A25" s="254" t="s">
        <v>308</v>
      </c>
      <c r="B25" s="4" t="s">
        <v>359</v>
      </c>
      <c r="C25" s="255" t="s">
        <v>356</v>
      </c>
      <c r="D25" s="255" t="s">
        <v>349</v>
      </c>
      <c r="E25" s="392">
        <f>+COG!F76</f>
        <v>3458613.0200000005</v>
      </c>
      <c r="F25" s="255" t="s">
        <v>330</v>
      </c>
      <c r="G25" s="255">
        <v>8.25</v>
      </c>
      <c r="H25" s="392">
        <f>+Memoria!C56</f>
        <v>3458613.02</v>
      </c>
      <c r="I25" s="384">
        <f>+ROUND(E25-H25,2)</f>
        <v>0</v>
      </c>
    </row>
    <row r="26" spans="1:9" x14ac:dyDescent="0.2">
      <c r="A26" s="462"/>
      <c r="B26" s="463"/>
      <c r="C26" s="463"/>
      <c r="D26" s="463"/>
      <c r="E26" s="463"/>
      <c r="F26" s="463"/>
      <c r="G26" s="463"/>
      <c r="H26" s="463"/>
      <c r="I26" s="464"/>
    </row>
    <row r="27" spans="1:9" x14ac:dyDescent="0.2">
      <c r="A27" s="254" t="s">
        <v>301</v>
      </c>
      <c r="B27" s="4" t="s">
        <v>360</v>
      </c>
      <c r="C27" s="255" t="s">
        <v>361</v>
      </c>
      <c r="D27" s="255" t="s">
        <v>343</v>
      </c>
      <c r="E27" s="392">
        <f>+CFG!B41</f>
        <v>8694503</v>
      </c>
      <c r="F27" s="255" t="s">
        <v>330</v>
      </c>
      <c r="G27" s="255" t="s">
        <v>344</v>
      </c>
      <c r="H27" s="392">
        <f>+Memoria!C50</f>
        <v>-8694503</v>
      </c>
      <c r="I27" s="384">
        <f>+ROUND(E27+H27,2)</f>
        <v>0</v>
      </c>
    </row>
    <row r="28" spans="1:9" x14ac:dyDescent="0.2">
      <c r="A28" s="254" t="s">
        <v>304</v>
      </c>
      <c r="B28" s="4" t="s">
        <v>362</v>
      </c>
      <c r="C28" s="255" t="s">
        <v>361</v>
      </c>
      <c r="D28" s="255" t="s">
        <v>333</v>
      </c>
      <c r="E28" s="392">
        <f>+CFG!C41</f>
        <v>250000</v>
      </c>
      <c r="F28" s="255" t="s">
        <v>330</v>
      </c>
      <c r="G28" s="255" t="s">
        <v>346</v>
      </c>
      <c r="H28" s="392">
        <f>+Memoria!C52</f>
        <v>-250000</v>
      </c>
      <c r="I28" s="384">
        <f>+ROUND(E28+H28,2)</f>
        <v>0</v>
      </c>
    </row>
    <row r="29" spans="1:9" x14ac:dyDescent="0.2">
      <c r="A29" s="254" t="s">
        <v>306</v>
      </c>
      <c r="B29" s="4" t="s">
        <v>363</v>
      </c>
      <c r="C29" s="255" t="s">
        <v>361</v>
      </c>
      <c r="D29" s="255" t="s">
        <v>336</v>
      </c>
      <c r="E29" s="392">
        <f>+CFG!E41</f>
        <v>3458613.02</v>
      </c>
      <c r="F29" s="255" t="s">
        <v>330</v>
      </c>
      <c r="G29" s="255" t="s">
        <v>664</v>
      </c>
      <c r="H29" s="392">
        <f>+Memoria!C54+Memoria!C55+Memoria!C56</f>
        <v>3458613.02</v>
      </c>
      <c r="I29" s="384">
        <f>+ROUND(E29-H29,2)</f>
        <v>0</v>
      </c>
    </row>
    <row r="30" spans="1:9" x14ac:dyDescent="0.2">
      <c r="A30" s="254" t="s">
        <v>308</v>
      </c>
      <c r="B30" s="4" t="s">
        <v>364</v>
      </c>
      <c r="C30" s="255" t="s">
        <v>361</v>
      </c>
      <c r="D30" s="255" t="s">
        <v>349</v>
      </c>
      <c r="E30" s="392">
        <f>+CFG!F41</f>
        <v>3458613.02</v>
      </c>
      <c r="F30" s="255" t="s">
        <v>330</v>
      </c>
      <c r="G30" s="255">
        <v>8.25</v>
      </c>
      <c r="H30" s="392">
        <f>+Memoria!C56</f>
        <v>3458613.02</v>
      </c>
      <c r="I30" s="384">
        <f>+ROUND(E30-H30,2)</f>
        <v>0</v>
      </c>
    </row>
    <row r="31" spans="1:9" x14ac:dyDescent="0.2">
      <c r="A31" s="462"/>
      <c r="B31" s="463"/>
      <c r="C31" s="463"/>
      <c r="D31" s="463"/>
      <c r="E31" s="463"/>
      <c r="F31" s="463"/>
      <c r="G31" s="463"/>
      <c r="H31" s="463"/>
      <c r="I31" s="464"/>
    </row>
    <row r="32" spans="1:9" ht="20.399999999999999" x14ac:dyDescent="0.2">
      <c r="A32" s="254" t="s">
        <v>310</v>
      </c>
      <c r="B32" s="4" t="s">
        <v>365</v>
      </c>
      <c r="C32" s="255" t="s">
        <v>366</v>
      </c>
      <c r="D32" s="255" t="s">
        <v>367</v>
      </c>
      <c r="E32" s="392">
        <f>+EN!B27</f>
        <v>0</v>
      </c>
      <c r="F32" s="255" t="s">
        <v>368</v>
      </c>
      <c r="G32" s="255" t="s">
        <v>369</v>
      </c>
      <c r="H32" s="392">
        <f>+IPF!E25</f>
        <v>0</v>
      </c>
      <c r="I32" s="384">
        <f>+ROUND(E32-H32,2)</f>
        <v>0</v>
      </c>
    </row>
    <row r="33" spans="1:9" ht="20.399999999999999" x14ac:dyDescent="0.2">
      <c r="A33" s="254" t="s">
        <v>310</v>
      </c>
      <c r="B33" s="4" t="s">
        <v>370</v>
      </c>
      <c r="C33" s="255" t="s">
        <v>366</v>
      </c>
      <c r="D33" s="255" t="s">
        <v>371</v>
      </c>
      <c r="E33" s="392">
        <f>+EN!C27</f>
        <v>0</v>
      </c>
      <c r="F33" s="255" t="s">
        <v>368</v>
      </c>
      <c r="G33" s="255" t="s">
        <v>372</v>
      </c>
      <c r="H33" s="392">
        <f>+IPF!E27</f>
        <v>0</v>
      </c>
      <c r="I33" s="384">
        <f>+ROUND(E33-H33,2)</f>
        <v>0</v>
      </c>
    </row>
    <row r="34" spans="1:9" ht="30.6" x14ac:dyDescent="0.2">
      <c r="A34" s="254" t="s">
        <v>310</v>
      </c>
      <c r="B34" s="4" t="s">
        <v>373</v>
      </c>
      <c r="C34" s="255" t="s">
        <v>366</v>
      </c>
      <c r="D34" s="255" t="s">
        <v>234</v>
      </c>
      <c r="E34" s="392">
        <f>+EN!D27</f>
        <v>0</v>
      </c>
      <c r="F34" s="255" t="s">
        <v>368</v>
      </c>
      <c r="G34" s="255" t="s">
        <v>374</v>
      </c>
      <c r="H34" s="392">
        <f>+IPF!E29</f>
        <v>0</v>
      </c>
      <c r="I34" s="384">
        <f>+ROUND(E34-H34,2)</f>
        <v>0</v>
      </c>
    </row>
    <row r="35" spans="1:9" x14ac:dyDescent="0.2">
      <c r="A35" s="462"/>
      <c r="B35" s="463"/>
      <c r="C35" s="463"/>
      <c r="D35" s="463"/>
      <c r="E35" s="463"/>
      <c r="F35" s="463"/>
      <c r="G35" s="463"/>
      <c r="H35" s="463"/>
      <c r="I35" s="464"/>
    </row>
    <row r="36" spans="1:9" ht="20.399999999999999" x14ac:dyDescent="0.2">
      <c r="A36" s="254" t="s">
        <v>313</v>
      </c>
      <c r="B36" s="4" t="s">
        <v>375</v>
      </c>
      <c r="C36" s="255" t="s">
        <v>376</v>
      </c>
      <c r="D36" s="255" t="s">
        <v>336</v>
      </c>
      <c r="E36" s="392">
        <f>+ID!B23</f>
        <v>0</v>
      </c>
      <c r="F36" s="255" t="s">
        <v>356</v>
      </c>
      <c r="G36" s="255" t="s">
        <v>377</v>
      </c>
      <c r="H36" s="392">
        <f>+COG!E70</f>
        <v>0</v>
      </c>
      <c r="I36" s="384">
        <f>+ROUND(E36-H36,2)</f>
        <v>0</v>
      </c>
    </row>
    <row r="37" spans="1:9" ht="20.399999999999999" x14ac:dyDescent="0.2">
      <c r="A37" s="254" t="s">
        <v>313</v>
      </c>
      <c r="B37" s="4" t="s">
        <v>378</v>
      </c>
      <c r="C37" s="255" t="s">
        <v>376</v>
      </c>
      <c r="D37" s="255" t="s">
        <v>349</v>
      </c>
      <c r="E37" s="392">
        <f>+ID!C23</f>
        <v>0</v>
      </c>
      <c r="F37" s="255" t="s">
        <v>356</v>
      </c>
      <c r="G37" s="255" t="s">
        <v>379</v>
      </c>
      <c r="H37" s="392">
        <f>+COG!F70</f>
        <v>0</v>
      </c>
      <c r="I37" s="384">
        <f>+ROUND(E37-H37,2)</f>
        <v>0</v>
      </c>
    </row>
    <row r="38" spans="1:9" x14ac:dyDescent="0.2">
      <c r="A38" s="462"/>
      <c r="B38" s="463"/>
      <c r="C38" s="463"/>
      <c r="D38" s="463"/>
      <c r="E38" s="463"/>
      <c r="F38" s="463"/>
      <c r="G38" s="463"/>
      <c r="H38" s="463"/>
      <c r="I38" s="464"/>
    </row>
    <row r="39" spans="1:9" x14ac:dyDescent="0.2">
      <c r="A39" s="254" t="s">
        <v>316</v>
      </c>
      <c r="B39" s="75" t="s">
        <v>380</v>
      </c>
      <c r="C39" s="255" t="s">
        <v>381</v>
      </c>
      <c r="D39" s="255" t="s">
        <v>343</v>
      </c>
      <c r="E39" s="392">
        <f>+GCP!B36</f>
        <v>8694503</v>
      </c>
      <c r="F39" s="255" t="s">
        <v>330</v>
      </c>
      <c r="G39" s="255" t="s">
        <v>344</v>
      </c>
      <c r="H39" s="392">
        <f>+Memoria!C50</f>
        <v>-8694503</v>
      </c>
      <c r="I39" s="384">
        <f>+ROUND(E39+H39,2)</f>
        <v>0</v>
      </c>
    </row>
    <row r="40" spans="1:9" x14ac:dyDescent="0.2">
      <c r="A40" s="254" t="s">
        <v>317</v>
      </c>
      <c r="B40" s="75" t="s">
        <v>382</v>
      </c>
      <c r="C40" s="255" t="s">
        <v>381</v>
      </c>
      <c r="D40" s="255" t="s">
        <v>333</v>
      </c>
      <c r="E40" s="392">
        <f>+GCP!C36</f>
        <v>250000</v>
      </c>
      <c r="F40" s="255" t="s">
        <v>330</v>
      </c>
      <c r="G40" s="255" t="s">
        <v>346</v>
      </c>
      <c r="H40" s="392">
        <f>+Memoria!C52</f>
        <v>-250000</v>
      </c>
      <c r="I40" s="384">
        <f>+ROUND(E40+H40,2)</f>
        <v>0</v>
      </c>
    </row>
    <row r="41" spans="1:9" x14ac:dyDescent="0.2">
      <c r="A41" s="254" t="s">
        <v>318</v>
      </c>
      <c r="B41" s="75" t="s">
        <v>383</v>
      </c>
      <c r="C41" s="255" t="s">
        <v>381</v>
      </c>
      <c r="D41" s="255" t="s">
        <v>336</v>
      </c>
      <c r="E41" s="392">
        <f>+GCP!E36</f>
        <v>3458613.02</v>
      </c>
      <c r="F41" s="255" t="s">
        <v>330</v>
      </c>
      <c r="G41" s="255" t="s">
        <v>664</v>
      </c>
      <c r="H41" s="392">
        <f>+Memoria!C54+Memoria!C55+Memoria!C56</f>
        <v>3458613.02</v>
      </c>
      <c r="I41" s="384">
        <f t="shared" ref="I41:I42" si="0">ROUND(E41-H41,2)</f>
        <v>0</v>
      </c>
    </row>
    <row r="42" spans="1:9" x14ac:dyDescent="0.2">
      <c r="A42" s="254" t="s">
        <v>319</v>
      </c>
      <c r="B42" s="75" t="s">
        <v>384</v>
      </c>
      <c r="C42" s="255" t="s">
        <v>381</v>
      </c>
      <c r="D42" s="255" t="s">
        <v>349</v>
      </c>
      <c r="E42" s="392">
        <f>+GCP!F36</f>
        <v>3458613.02</v>
      </c>
      <c r="F42" s="255" t="s">
        <v>330</v>
      </c>
      <c r="G42" s="255">
        <v>8.25</v>
      </c>
      <c r="H42" s="392">
        <f>+Memoria!C56</f>
        <v>3458613.02</v>
      </c>
      <c r="I42" s="384">
        <f t="shared" si="0"/>
        <v>0</v>
      </c>
    </row>
    <row r="43" spans="1:9" x14ac:dyDescent="0.2">
      <c r="A43" s="462"/>
      <c r="B43" s="463"/>
      <c r="C43" s="463"/>
      <c r="D43" s="463"/>
      <c r="E43" s="463"/>
      <c r="F43" s="463"/>
      <c r="G43" s="463"/>
      <c r="H43" s="463"/>
      <c r="I43" s="464"/>
    </row>
    <row r="44" spans="1:9" x14ac:dyDescent="0.2">
      <c r="A44" s="254" t="s">
        <v>316</v>
      </c>
      <c r="B44" s="75" t="s">
        <v>385</v>
      </c>
      <c r="C44" s="255" t="s">
        <v>381</v>
      </c>
      <c r="D44" s="255" t="s">
        <v>343</v>
      </c>
      <c r="E44" s="392">
        <f>+GCP!B36</f>
        <v>8694503</v>
      </c>
      <c r="F44" s="255" t="s">
        <v>342</v>
      </c>
      <c r="G44" s="255" t="s">
        <v>343</v>
      </c>
      <c r="H44" s="392">
        <f>+CA!B13</f>
        <v>8694503</v>
      </c>
      <c r="I44" s="384">
        <f>+ROUND(E44-H44,2)</f>
        <v>0</v>
      </c>
    </row>
    <row r="45" spans="1:9" x14ac:dyDescent="0.2">
      <c r="A45" s="254" t="s">
        <v>317</v>
      </c>
      <c r="B45" s="75" t="s">
        <v>386</v>
      </c>
      <c r="C45" s="255" t="s">
        <v>381</v>
      </c>
      <c r="D45" s="255" t="s">
        <v>333</v>
      </c>
      <c r="E45" s="392">
        <f>+GCP!C36</f>
        <v>250000</v>
      </c>
      <c r="F45" s="255" t="s">
        <v>342</v>
      </c>
      <c r="G45" s="255" t="s">
        <v>333</v>
      </c>
      <c r="H45" s="392">
        <f>+CA!C13</f>
        <v>250000</v>
      </c>
      <c r="I45" s="384">
        <f>+ROUND(E45-H45,2)</f>
        <v>0</v>
      </c>
    </row>
    <row r="46" spans="1:9" x14ac:dyDescent="0.2">
      <c r="A46" s="254" t="s">
        <v>318</v>
      </c>
      <c r="B46" s="75" t="s">
        <v>387</v>
      </c>
      <c r="C46" s="255" t="s">
        <v>381</v>
      </c>
      <c r="D46" s="255" t="s">
        <v>336</v>
      </c>
      <c r="E46" s="392">
        <f>+GCP!E36</f>
        <v>3458613.02</v>
      </c>
      <c r="F46" s="255" t="s">
        <v>342</v>
      </c>
      <c r="G46" s="255" t="s">
        <v>336</v>
      </c>
      <c r="H46" s="392">
        <f>+CA!E13</f>
        <v>3458613.02</v>
      </c>
      <c r="I46" s="384">
        <f>ROUND(E46-H46,2)</f>
        <v>0</v>
      </c>
    </row>
    <row r="47" spans="1:9" x14ac:dyDescent="0.2">
      <c r="A47" s="254" t="s">
        <v>319</v>
      </c>
      <c r="B47" s="75" t="s">
        <v>388</v>
      </c>
      <c r="C47" s="255" t="s">
        <v>381</v>
      </c>
      <c r="D47" s="255" t="s">
        <v>349</v>
      </c>
      <c r="E47" s="392">
        <f>+GCP!F36</f>
        <v>3458613.02</v>
      </c>
      <c r="F47" s="255" t="s">
        <v>342</v>
      </c>
      <c r="G47" s="255" t="s">
        <v>349</v>
      </c>
      <c r="H47" s="392">
        <f>+CA!F13</f>
        <v>3458613.02</v>
      </c>
      <c r="I47" s="384">
        <f>ROUND(E47-H47,2)</f>
        <v>0</v>
      </c>
    </row>
    <row r="48" spans="1:9" x14ac:dyDescent="0.2">
      <c r="A48" s="462"/>
      <c r="B48" s="463"/>
      <c r="C48" s="463"/>
      <c r="D48" s="463"/>
      <c r="E48" s="463"/>
      <c r="F48" s="463"/>
      <c r="G48" s="463"/>
      <c r="H48" s="463"/>
      <c r="I48" s="464"/>
    </row>
    <row r="49" spans="1:9" x14ac:dyDescent="0.2">
      <c r="A49" s="254" t="s">
        <v>316</v>
      </c>
      <c r="B49" s="75" t="s">
        <v>389</v>
      </c>
      <c r="C49" s="255" t="s">
        <v>381</v>
      </c>
      <c r="D49" s="255" t="s">
        <v>343</v>
      </c>
      <c r="E49" s="392">
        <f>+GCP!B36</f>
        <v>8694503</v>
      </c>
      <c r="F49" s="255" t="s">
        <v>351</v>
      </c>
      <c r="G49" s="255" t="s">
        <v>343</v>
      </c>
      <c r="H49" s="392">
        <f>+CTG!B15</f>
        <v>8694503</v>
      </c>
      <c r="I49" s="384">
        <f>+ROUND(E49-H49,2)</f>
        <v>0</v>
      </c>
    </row>
    <row r="50" spans="1:9" x14ac:dyDescent="0.2">
      <c r="A50" s="254" t="s">
        <v>317</v>
      </c>
      <c r="B50" s="75" t="s">
        <v>390</v>
      </c>
      <c r="C50" s="255" t="s">
        <v>381</v>
      </c>
      <c r="D50" s="255" t="s">
        <v>333</v>
      </c>
      <c r="E50" s="392">
        <f>+GCP!C36</f>
        <v>250000</v>
      </c>
      <c r="F50" s="255" t="s">
        <v>351</v>
      </c>
      <c r="G50" s="255" t="s">
        <v>333</v>
      </c>
      <c r="H50" s="392">
        <f>+CTG!C15</f>
        <v>250000</v>
      </c>
      <c r="I50" s="384">
        <f>+ROUND(E50-H50,2)</f>
        <v>0</v>
      </c>
    </row>
    <row r="51" spans="1:9" x14ac:dyDescent="0.2">
      <c r="A51" s="254" t="s">
        <v>318</v>
      </c>
      <c r="B51" s="75" t="s">
        <v>391</v>
      </c>
      <c r="C51" s="255" t="s">
        <v>381</v>
      </c>
      <c r="D51" s="255" t="s">
        <v>336</v>
      </c>
      <c r="E51" s="392">
        <f>+GCP!E36</f>
        <v>3458613.02</v>
      </c>
      <c r="F51" s="255" t="s">
        <v>351</v>
      </c>
      <c r="G51" s="255" t="s">
        <v>336</v>
      </c>
      <c r="H51" s="392">
        <f>+CTG!E15</f>
        <v>3458613.02</v>
      </c>
      <c r="I51" s="384">
        <f>ROUND(E51-H51,2)</f>
        <v>0</v>
      </c>
    </row>
    <row r="52" spans="1:9" x14ac:dyDescent="0.2">
      <c r="A52" s="254" t="s">
        <v>319</v>
      </c>
      <c r="B52" s="75" t="s">
        <v>392</v>
      </c>
      <c r="C52" s="255" t="s">
        <v>381</v>
      </c>
      <c r="D52" s="255" t="s">
        <v>349</v>
      </c>
      <c r="E52" s="392">
        <f>+GCP!F36</f>
        <v>3458613.02</v>
      </c>
      <c r="F52" s="255" t="s">
        <v>351</v>
      </c>
      <c r="G52" s="255" t="s">
        <v>349</v>
      </c>
      <c r="H52" s="392">
        <f>+CTG!F15</f>
        <v>3458613.02</v>
      </c>
      <c r="I52" s="384">
        <f>ROUND(E52-H52,2)</f>
        <v>0</v>
      </c>
    </row>
    <row r="53" spans="1:9" x14ac:dyDescent="0.2">
      <c r="A53" s="462"/>
      <c r="B53" s="463"/>
      <c r="C53" s="463"/>
      <c r="D53" s="463"/>
      <c r="E53" s="463"/>
      <c r="F53" s="463"/>
      <c r="G53" s="463"/>
      <c r="H53" s="463"/>
      <c r="I53" s="464"/>
    </row>
    <row r="54" spans="1:9" x14ac:dyDescent="0.2">
      <c r="A54" s="254" t="s">
        <v>316</v>
      </c>
      <c r="B54" s="75" t="s">
        <v>393</v>
      </c>
      <c r="C54" s="255" t="s">
        <v>381</v>
      </c>
      <c r="D54" s="255" t="s">
        <v>343</v>
      </c>
      <c r="E54" s="392">
        <f>+GCP!B36</f>
        <v>8694503</v>
      </c>
      <c r="F54" s="255" t="s">
        <v>356</v>
      </c>
      <c r="G54" s="255" t="s">
        <v>343</v>
      </c>
      <c r="H54" s="392">
        <f>+COG!B76</f>
        <v>8694503</v>
      </c>
      <c r="I54" s="384">
        <f>+ROUND(E54-H54,2)</f>
        <v>0</v>
      </c>
    </row>
    <row r="55" spans="1:9" x14ac:dyDescent="0.2">
      <c r="A55" s="254" t="s">
        <v>317</v>
      </c>
      <c r="B55" s="75" t="s">
        <v>394</v>
      </c>
      <c r="C55" s="255" t="s">
        <v>381</v>
      </c>
      <c r="D55" s="255" t="s">
        <v>333</v>
      </c>
      <c r="E55" s="392">
        <f>+GCP!C36</f>
        <v>250000</v>
      </c>
      <c r="F55" s="255" t="s">
        <v>356</v>
      </c>
      <c r="G55" s="255" t="s">
        <v>333</v>
      </c>
      <c r="H55" s="392">
        <f>+COG!C76</f>
        <v>250000</v>
      </c>
      <c r="I55" s="384">
        <f>+ROUND(E55-H55,2)</f>
        <v>0</v>
      </c>
    </row>
    <row r="56" spans="1:9" x14ac:dyDescent="0.2">
      <c r="A56" s="254" t="s">
        <v>318</v>
      </c>
      <c r="B56" s="75" t="s">
        <v>395</v>
      </c>
      <c r="C56" s="255" t="s">
        <v>381</v>
      </c>
      <c r="D56" s="255" t="s">
        <v>336</v>
      </c>
      <c r="E56" s="392">
        <f>+GCP!E36</f>
        <v>3458613.02</v>
      </c>
      <c r="F56" s="255" t="s">
        <v>356</v>
      </c>
      <c r="G56" s="255" t="s">
        <v>336</v>
      </c>
      <c r="H56" s="392">
        <f>+CTG!E15</f>
        <v>3458613.02</v>
      </c>
      <c r="I56" s="384">
        <f>ROUND(E56-H56,2)</f>
        <v>0</v>
      </c>
    </row>
    <row r="57" spans="1:9" x14ac:dyDescent="0.2">
      <c r="A57" s="254" t="s">
        <v>319</v>
      </c>
      <c r="B57" s="75" t="s">
        <v>396</v>
      </c>
      <c r="C57" s="255" t="s">
        <v>381</v>
      </c>
      <c r="D57" s="255" t="s">
        <v>349</v>
      </c>
      <c r="E57" s="392">
        <f>+GCP!F36</f>
        <v>3458613.02</v>
      </c>
      <c r="F57" s="255" t="s">
        <v>356</v>
      </c>
      <c r="G57" s="255" t="s">
        <v>349</v>
      </c>
      <c r="H57" s="392">
        <f>+COG!F76</f>
        <v>3458613.0200000005</v>
      </c>
      <c r="I57" s="384">
        <f>ROUND(E57-H57,2)</f>
        <v>0</v>
      </c>
    </row>
    <row r="58" spans="1:9" x14ac:dyDescent="0.2">
      <c r="A58" s="462"/>
      <c r="B58" s="463"/>
      <c r="C58" s="463"/>
      <c r="D58" s="463"/>
      <c r="E58" s="463"/>
      <c r="F58" s="463"/>
      <c r="G58" s="463"/>
      <c r="H58" s="463"/>
      <c r="I58" s="464"/>
    </row>
    <row r="59" spans="1:9" x14ac:dyDescent="0.2">
      <c r="A59" s="254" t="s">
        <v>316</v>
      </c>
      <c r="B59" s="75" t="s">
        <v>397</v>
      </c>
      <c r="C59" s="255" t="s">
        <v>381</v>
      </c>
      <c r="D59" s="255" t="s">
        <v>343</v>
      </c>
      <c r="E59" s="392">
        <f>+GCP!B36</f>
        <v>8694503</v>
      </c>
      <c r="F59" s="255" t="s">
        <v>361</v>
      </c>
      <c r="G59" s="255" t="s">
        <v>343</v>
      </c>
      <c r="H59" s="392">
        <f>+CFG!B41</f>
        <v>8694503</v>
      </c>
      <c r="I59" s="384">
        <f>+ROUND(E59-H59,2)</f>
        <v>0</v>
      </c>
    </row>
    <row r="60" spans="1:9" x14ac:dyDescent="0.2">
      <c r="A60" s="254" t="s">
        <v>317</v>
      </c>
      <c r="B60" s="75" t="s">
        <v>398</v>
      </c>
      <c r="C60" s="255" t="s">
        <v>381</v>
      </c>
      <c r="D60" s="255" t="s">
        <v>333</v>
      </c>
      <c r="E60" s="392">
        <f>+GCP!C36</f>
        <v>250000</v>
      </c>
      <c r="F60" s="255" t="s">
        <v>361</v>
      </c>
      <c r="G60" s="255" t="s">
        <v>333</v>
      </c>
      <c r="H60" s="392">
        <f>+CFG!C41</f>
        <v>250000</v>
      </c>
      <c r="I60" s="384">
        <f>+ROUND(E60-H60,2)</f>
        <v>0</v>
      </c>
    </row>
    <row r="61" spans="1:9" x14ac:dyDescent="0.2">
      <c r="A61" s="254" t="s">
        <v>318</v>
      </c>
      <c r="B61" s="75" t="s">
        <v>399</v>
      </c>
      <c r="C61" s="255" t="s">
        <v>381</v>
      </c>
      <c r="D61" s="255" t="s">
        <v>336</v>
      </c>
      <c r="E61" s="392">
        <f>+GCP!E36</f>
        <v>3458613.02</v>
      </c>
      <c r="F61" s="255" t="s">
        <v>361</v>
      </c>
      <c r="G61" s="255" t="s">
        <v>336</v>
      </c>
      <c r="H61" s="392">
        <f>+CFG!E41</f>
        <v>3458613.02</v>
      </c>
      <c r="I61" s="384">
        <f>ROUND(E61-H61,2)</f>
        <v>0</v>
      </c>
    </row>
    <row r="62" spans="1:9" x14ac:dyDescent="0.2">
      <c r="A62" s="256" t="s">
        <v>319</v>
      </c>
      <c r="B62" s="257" t="s">
        <v>400</v>
      </c>
      <c r="C62" s="258" t="s">
        <v>381</v>
      </c>
      <c r="D62" s="258" t="s">
        <v>349</v>
      </c>
      <c r="E62" s="393">
        <f>+GCP!F36</f>
        <v>3458613.02</v>
      </c>
      <c r="F62" s="258" t="s">
        <v>361</v>
      </c>
      <c r="G62" s="258" t="s">
        <v>349</v>
      </c>
      <c r="H62" s="393">
        <f>+CFG!F41</f>
        <v>3458613.02</v>
      </c>
      <c r="I62" s="385">
        <f>ROUND(E62-H62,2)</f>
        <v>0</v>
      </c>
    </row>
  </sheetData>
  <mergeCells count="24">
    <mergeCell ref="A53:I53"/>
    <mergeCell ref="A58:I58"/>
    <mergeCell ref="L11:L12"/>
    <mergeCell ref="A26:I26"/>
    <mergeCell ref="A31:I31"/>
    <mergeCell ref="A35:I35"/>
    <mergeCell ref="A38:I38"/>
    <mergeCell ref="A43:I43"/>
    <mergeCell ref="A48:I48"/>
    <mergeCell ref="H5:H6"/>
    <mergeCell ref="I5:I6"/>
    <mergeCell ref="A11:I11"/>
    <mergeCell ref="A16:I16"/>
    <mergeCell ref="A21:I21"/>
    <mergeCell ref="A1:G1"/>
    <mergeCell ref="A2:G2"/>
    <mergeCell ref="A3:G3"/>
    <mergeCell ref="A5:A6"/>
    <mergeCell ref="B5:B6"/>
    <mergeCell ref="C5:C6"/>
    <mergeCell ref="D5:D6"/>
    <mergeCell ref="E5:E6"/>
    <mergeCell ref="F5:F6"/>
    <mergeCell ref="G5:G6"/>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xr:uid="{00000000-0002-0000-0200-000000000000}">
      <formula1>"Trimestral,Cuenta Pública"</formula1>
    </dataValidation>
    <dataValidation type="list" allowBlank="1" showInputMessage="1" showErrorMessage="1" sqref="I3" xr:uid="{00000000-0002-0000-0200-000001000000}">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71"/>
  <sheetViews>
    <sheetView zoomScaleNormal="100" workbookViewId="0">
      <selection activeCell="B3" sqref="B3:C69"/>
    </sheetView>
  </sheetViews>
  <sheetFormatPr baseColWidth="10" defaultColWidth="9.33203125" defaultRowHeight="10.199999999999999" x14ac:dyDescent="0.3"/>
  <cols>
    <col min="1" max="1" width="78.44140625" style="5" customWidth="1"/>
    <col min="2" max="3" width="20.109375" style="5" customWidth="1"/>
    <col min="4" max="4" width="9.21875" style="5" bestFit="1" customWidth="1"/>
    <col min="5" max="16384" width="9.33203125" style="5"/>
  </cols>
  <sheetData>
    <row r="1" spans="1:4" ht="45" customHeight="1" x14ac:dyDescent="0.3">
      <c r="A1" s="465" t="s">
        <v>665</v>
      </c>
      <c r="B1" s="466"/>
      <c r="C1" s="467"/>
    </row>
    <row r="2" spans="1:4" x14ac:dyDescent="0.3">
      <c r="A2" s="6" t="s">
        <v>100</v>
      </c>
      <c r="B2" s="6">
        <v>2025</v>
      </c>
      <c r="C2" s="6">
        <v>2024</v>
      </c>
    </row>
    <row r="3" spans="1:4" s="8" customFormat="1" x14ac:dyDescent="0.3">
      <c r="A3" s="7" t="s">
        <v>102</v>
      </c>
      <c r="B3" s="394"/>
      <c r="C3" s="394"/>
    </row>
    <row r="4" spans="1:4" x14ac:dyDescent="0.3">
      <c r="A4" s="9" t="s">
        <v>103</v>
      </c>
      <c r="B4" s="10">
        <f>SUM(B5:B11)</f>
        <v>82729.34</v>
      </c>
      <c r="C4" s="10">
        <f>SUM(C5:C11)</f>
        <v>142297.28</v>
      </c>
      <c r="D4" s="8"/>
    </row>
    <row r="5" spans="1:4" x14ac:dyDescent="0.2">
      <c r="A5" s="11" t="s">
        <v>104</v>
      </c>
      <c r="B5" s="12">
        <v>0</v>
      </c>
      <c r="C5" s="12">
        <v>0</v>
      </c>
      <c r="D5" s="13">
        <v>4110</v>
      </c>
    </row>
    <row r="6" spans="1:4" x14ac:dyDescent="0.2">
      <c r="A6" s="11" t="s">
        <v>105</v>
      </c>
      <c r="B6" s="12">
        <v>0</v>
      </c>
      <c r="C6" s="12">
        <v>0</v>
      </c>
      <c r="D6" s="13">
        <v>4120</v>
      </c>
    </row>
    <row r="7" spans="1:4" x14ac:dyDescent="0.2">
      <c r="A7" s="11" t="s">
        <v>106</v>
      </c>
      <c r="B7" s="12">
        <v>0</v>
      </c>
      <c r="C7" s="12">
        <v>0</v>
      </c>
      <c r="D7" s="13">
        <v>4130</v>
      </c>
    </row>
    <row r="8" spans="1:4" x14ac:dyDescent="0.2">
      <c r="A8" s="11" t="s">
        <v>107</v>
      </c>
      <c r="B8" s="12">
        <v>0</v>
      </c>
      <c r="C8" s="12">
        <v>0</v>
      </c>
      <c r="D8" s="13">
        <v>4140</v>
      </c>
    </row>
    <row r="9" spans="1:4" x14ac:dyDescent="0.2">
      <c r="A9" s="11" t="s">
        <v>108</v>
      </c>
      <c r="B9" s="12">
        <v>0</v>
      </c>
      <c r="C9" s="12">
        <v>2556.7800000000002</v>
      </c>
      <c r="D9" s="13">
        <v>4150</v>
      </c>
    </row>
    <row r="10" spans="1:4" x14ac:dyDescent="0.2">
      <c r="A10" s="11" t="s">
        <v>109</v>
      </c>
      <c r="B10" s="12">
        <v>0</v>
      </c>
      <c r="C10" s="12">
        <v>0</v>
      </c>
      <c r="D10" s="13">
        <v>4160</v>
      </c>
    </row>
    <row r="11" spans="1:4" ht="11.25" customHeight="1" x14ac:dyDescent="0.2">
      <c r="A11" s="11" t="s">
        <v>110</v>
      </c>
      <c r="B11" s="12">
        <v>82729.34</v>
      </c>
      <c r="C11" s="12">
        <v>139740.5</v>
      </c>
      <c r="D11" s="13">
        <v>4170</v>
      </c>
    </row>
    <row r="12" spans="1:4" ht="11.25" customHeight="1" x14ac:dyDescent="0.3">
      <c r="A12" s="11"/>
      <c r="B12" s="394"/>
      <c r="C12" s="394"/>
      <c r="D12" s="8"/>
    </row>
    <row r="13" spans="1:4" ht="30.6" x14ac:dyDescent="0.3">
      <c r="A13" s="9" t="s">
        <v>111</v>
      </c>
      <c r="B13" s="10">
        <f>SUM(B14:B15)</f>
        <v>3111219.05</v>
      </c>
      <c r="C13" s="10">
        <f>SUM(C14:C15)</f>
        <v>6661063.6299999999</v>
      </c>
      <c r="D13" s="8"/>
    </row>
    <row r="14" spans="1:4" ht="20.399999999999999" x14ac:dyDescent="0.2">
      <c r="A14" s="11" t="s">
        <v>112</v>
      </c>
      <c r="B14" s="12">
        <v>0</v>
      </c>
      <c r="C14" s="12">
        <v>0</v>
      </c>
      <c r="D14" s="13">
        <v>4210</v>
      </c>
    </row>
    <row r="15" spans="1:4" ht="11.25" customHeight="1" x14ac:dyDescent="0.2">
      <c r="A15" s="11" t="s">
        <v>113</v>
      </c>
      <c r="B15" s="12">
        <v>3111219.05</v>
      </c>
      <c r="C15" s="12">
        <v>6661063.6299999999</v>
      </c>
      <c r="D15" s="13">
        <v>4220</v>
      </c>
    </row>
    <row r="16" spans="1:4" ht="11.25" customHeight="1" x14ac:dyDescent="0.3">
      <c r="A16" s="11"/>
      <c r="B16" s="394"/>
      <c r="C16" s="394"/>
      <c r="D16" s="8"/>
    </row>
    <row r="17" spans="1:5" ht="11.25" customHeight="1" x14ac:dyDescent="0.3">
      <c r="A17" s="9" t="s">
        <v>114</v>
      </c>
      <c r="B17" s="10">
        <f>SUM(B18:B22)</f>
        <v>0</v>
      </c>
      <c r="C17" s="10">
        <f>SUM(C18:C22)</f>
        <v>0</v>
      </c>
      <c r="D17" s="8"/>
    </row>
    <row r="18" spans="1:5" ht="11.25" customHeight="1" x14ac:dyDescent="0.2">
      <c r="A18" s="11" t="s">
        <v>115</v>
      </c>
      <c r="B18" s="12">
        <v>0</v>
      </c>
      <c r="C18" s="12">
        <v>0</v>
      </c>
      <c r="D18" s="13">
        <v>4310</v>
      </c>
    </row>
    <row r="19" spans="1:5" ht="11.25" customHeight="1" x14ac:dyDescent="0.2">
      <c r="A19" s="11" t="s">
        <v>116</v>
      </c>
      <c r="B19" s="12">
        <v>0</v>
      </c>
      <c r="C19" s="12">
        <v>0</v>
      </c>
      <c r="D19" s="13">
        <v>4320</v>
      </c>
    </row>
    <row r="20" spans="1:5" ht="11.25" customHeight="1" x14ac:dyDescent="0.2">
      <c r="A20" s="11" t="s">
        <v>117</v>
      </c>
      <c r="B20" s="12">
        <v>0</v>
      </c>
      <c r="C20" s="12">
        <v>0</v>
      </c>
      <c r="D20" s="13">
        <v>4330</v>
      </c>
    </row>
    <row r="21" spans="1:5" ht="11.25" customHeight="1" x14ac:dyDescent="0.2">
      <c r="A21" s="11" t="s">
        <v>118</v>
      </c>
      <c r="B21" s="12">
        <v>0</v>
      </c>
      <c r="C21" s="12">
        <v>0</v>
      </c>
      <c r="D21" s="13">
        <v>4340</v>
      </c>
    </row>
    <row r="22" spans="1:5" ht="11.25" customHeight="1" x14ac:dyDescent="0.2">
      <c r="A22" s="11" t="s">
        <v>119</v>
      </c>
      <c r="B22" s="12">
        <v>0</v>
      </c>
      <c r="C22" s="12">
        <v>0</v>
      </c>
      <c r="D22" s="13">
        <v>4390</v>
      </c>
    </row>
    <row r="23" spans="1:5" ht="11.25" customHeight="1" x14ac:dyDescent="0.3">
      <c r="A23" s="14"/>
      <c r="B23" s="394"/>
      <c r="C23" s="394"/>
      <c r="D23" s="8"/>
    </row>
    <row r="24" spans="1:5" ht="11.25" customHeight="1" x14ac:dyDescent="0.3">
      <c r="A24" s="7" t="s">
        <v>120</v>
      </c>
      <c r="B24" s="10">
        <f>SUM(B4+B13+B17)</f>
        <v>3193948.3899999997</v>
      </c>
      <c r="C24" s="15">
        <f>SUM(C4+C13+C17)</f>
        <v>6803360.9100000001</v>
      </c>
      <c r="D24" s="8"/>
    </row>
    <row r="25" spans="1:5" ht="11.25" customHeight="1" x14ac:dyDescent="0.3">
      <c r="A25" s="16"/>
      <c r="B25" s="394"/>
      <c r="C25" s="394"/>
      <c r="D25" s="8"/>
      <c r="E25" s="8"/>
    </row>
    <row r="26" spans="1:5" s="8" customFormat="1" ht="11.25" customHeight="1" x14ac:dyDescent="0.3">
      <c r="A26" s="7" t="s">
        <v>121</v>
      </c>
      <c r="B26" s="394"/>
      <c r="C26" s="394"/>
      <c r="E26" s="5"/>
    </row>
    <row r="27" spans="1:5" ht="11.25" customHeight="1" x14ac:dyDescent="0.3">
      <c r="A27" s="9" t="s">
        <v>122</v>
      </c>
      <c r="B27" s="10">
        <f>SUM(B28:B30)</f>
        <v>3053265.77</v>
      </c>
      <c r="C27" s="10">
        <f>SUM(C28:C30)</f>
        <v>6260542.080000001</v>
      </c>
      <c r="D27" s="8"/>
    </row>
    <row r="28" spans="1:5" ht="11.25" customHeight="1" x14ac:dyDescent="0.2">
      <c r="A28" s="11" t="s">
        <v>123</v>
      </c>
      <c r="B28" s="12">
        <v>2412677.1800000002</v>
      </c>
      <c r="C28" s="12">
        <v>5030325.9400000004</v>
      </c>
      <c r="D28" s="13">
        <v>5110</v>
      </c>
    </row>
    <row r="29" spans="1:5" ht="11.25" customHeight="1" x14ac:dyDescent="0.2">
      <c r="A29" s="11" t="s">
        <v>124</v>
      </c>
      <c r="B29" s="12">
        <v>219479.24</v>
      </c>
      <c r="C29" s="12">
        <v>676056.82</v>
      </c>
      <c r="D29" s="13">
        <v>5120</v>
      </c>
    </row>
    <row r="30" spans="1:5" ht="11.25" customHeight="1" x14ac:dyDescent="0.2">
      <c r="A30" s="11" t="s">
        <v>125</v>
      </c>
      <c r="B30" s="12">
        <v>421109.35</v>
      </c>
      <c r="C30" s="12">
        <v>554159.31999999995</v>
      </c>
      <c r="D30" s="13">
        <v>5130</v>
      </c>
    </row>
    <row r="31" spans="1:5" ht="11.25" customHeight="1" x14ac:dyDescent="0.3">
      <c r="A31" s="11"/>
      <c r="B31" s="394"/>
      <c r="C31" s="394"/>
      <c r="D31" s="8"/>
    </row>
    <row r="32" spans="1:5" ht="11.25" customHeight="1" x14ac:dyDescent="0.3">
      <c r="A32" s="9" t="s">
        <v>126</v>
      </c>
      <c r="B32" s="10">
        <f>SUM(B33:B41)</f>
        <v>146848.25</v>
      </c>
      <c r="C32" s="10">
        <f>SUM(C33:C41)</f>
        <v>479583.75</v>
      </c>
      <c r="D32" s="8"/>
    </row>
    <row r="33" spans="1:4" ht="11.25" customHeight="1" x14ac:dyDescent="0.2">
      <c r="A33" s="11" t="s">
        <v>127</v>
      </c>
      <c r="B33" s="12">
        <v>0</v>
      </c>
      <c r="C33" s="12">
        <v>0</v>
      </c>
      <c r="D33" s="13">
        <v>5210</v>
      </c>
    </row>
    <row r="34" spans="1:4" ht="11.25" customHeight="1" x14ac:dyDescent="0.2">
      <c r="A34" s="11" t="s">
        <v>128</v>
      </c>
      <c r="B34" s="12">
        <v>0</v>
      </c>
      <c r="C34" s="12">
        <v>0</v>
      </c>
      <c r="D34" s="13">
        <v>5220</v>
      </c>
    </row>
    <row r="35" spans="1:4" ht="11.25" customHeight="1" x14ac:dyDescent="0.2">
      <c r="A35" s="11" t="s">
        <v>129</v>
      </c>
      <c r="B35" s="12">
        <v>0</v>
      </c>
      <c r="C35" s="12">
        <v>0</v>
      </c>
      <c r="D35" s="13">
        <v>5230</v>
      </c>
    </row>
    <row r="36" spans="1:4" ht="11.25" customHeight="1" x14ac:dyDescent="0.2">
      <c r="A36" s="11" t="s">
        <v>130</v>
      </c>
      <c r="B36" s="12">
        <v>146848.25</v>
      </c>
      <c r="C36" s="12">
        <v>479583.75</v>
      </c>
      <c r="D36" s="13">
        <v>5240</v>
      </c>
    </row>
    <row r="37" spans="1:4" ht="11.25" customHeight="1" x14ac:dyDescent="0.2">
      <c r="A37" s="11" t="s">
        <v>131</v>
      </c>
      <c r="B37" s="12">
        <v>0</v>
      </c>
      <c r="C37" s="12">
        <v>0</v>
      </c>
      <c r="D37" s="13">
        <v>5250</v>
      </c>
    </row>
    <row r="38" spans="1:4" ht="11.25" customHeight="1" x14ac:dyDescent="0.2">
      <c r="A38" s="11" t="s">
        <v>132</v>
      </c>
      <c r="B38" s="12">
        <v>0</v>
      </c>
      <c r="C38" s="12">
        <v>0</v>
      </c>
      <c r="D38" s="13">
        <v>5260</v>
      </c>
    </row>
    <row r="39" spans="1:4" ht="11.25" customHeight="1" x14ac:dyDescent="0.2">
      <c r="A39" s="11" t="s">
        <v>133</v>
      </c>
      <c r="B39" s="12">
        <v>0</v>
      </c>
      <c r="C39" s="12">
        <v>0</v>
      </c>
      <c r="D39" s="13">
        <v>5270</v>
      </c>
    </row>
    <row r="40" spans="1:4" ht="11.25" customHeight="1" x14ac:dyDescent="0.2">
      <c r="A40" s="11" t="s">
        <v>134</v>
      </c>
      <c r="B40" s="12">
        <v>0</v>
      </c>
      <c r="C40" s="12">
        <v>0</v>
      </c>
      <c r="D40" s="13">
        <v>5280</v>
      </c>
    </row>
    <row r="41" spans="1:4" ht="11.25" customHeight="1" x14ac:dyDescent="0.2">
      <c r="A41" s="11" t="s">
        <v>135</v>
      </c>
      <c r="B41" s="12">
        <v>0</v>
      </c>
      <c r="C41" s="12">
        <v>0</v>
      </c>
      <c r="D41" s="13">
        <v>5290</v>
      </c>
    </row>
    <row r="42" spans="1:4" ht="11.25" customHeight="1" x14ac:dyDescent="0.3">
      <c r="A42" s="11"/>
      <c r="B42" s="394"/>
      <c r="C42" s="394"/>
      <c r="D42" s="8"/>
    </row>
    <row r="43" spans="1:4" ht="11.25" customHeight="1" x14ac:dyDescent="0.3">
      <c r="A43" s="9" t="s">
        <v>136</v>
      </c>
      <c r="B43" s="10">
        <f>SUM(B44:B46)</f>
        <v>0</v>
      </c>
      <c r="C43" s="10">
        <f>SUM(C44:C46)</f>
        <v>0</v>
      </c>
      <c r="D43" s="8"/>
    </row>
    <row r="44" spans="1:4" ht="11.25" customHeight="1" x14ac:dyDescent="0.2">
      <c r="A44" s="11" t="s">
        <v>137</v>
      </c>
      <c r="B44" s="12">
        <v>0</v>
      </c>
      <c r="C44" s="12">
        <v>0</v>
      </c>
      <c r="D44" s="13">
        <v>5310</v>
      </c>
    </row>
    <row r="45" spans="1:4" ht="11.25" customHeight="1" x14ac:dyDescent="0.2">
      <c r="A45" s="11" t="s">
        <v>138</v>
      </c>
      <c r="B45" s="12">
        <v>0</v>
      </c>
      <c r="C45" s="12">
        <v>0</v>
      </c>
      <c r="D45" s="13">
        <v>5320</v>
      </c>
    </row>
    <row r="46" spans="1:4" ht="11.25" customHeight="1" x14ac:dyDescent="0.2">
      <c r="A46" s="11" t="s">
        <v>139</v>
      </c>
      <c r="B46" s="12">
        <v>0</v>
      </c>
      <c r="C46" s="12">
        <v>0</v>
      </c>
      <c r="D46" s="13">
        <v>5330</v>
      </c>
    </row>
    <row r="47" spans="1:4" ht="11.25" customHeight="1" x14ac:dyDescent="0.3">
      <c r="A47" s="11"/>
      <c r="B47" s="394"/>
      <c r="C47" s="394"/>
      <c r="D47" s="8"/>
    </row>
    <row r="48" spans="1:4" ht="11.25" customHeight="1" x14ac:dyDescent="0.3">
      <c r="A48" s="9" t="s">
        <v>140</v>
      </c>
      <c r="B48" s="10">
        <f>SUM(B49:B53)</f>
        <v>0</v>
      </c>
      <c r="C48" s="10">
        <f>SUM(C49:C53)</f>
        <v>0</v>
      </c>
      <c r="D48" s="8"/>
    </row>
    <row r="49" spans="1:4" ht="11.25" customHeight="1" x14ac:dyDescent="0.2">
      <c r="A49" s="11" t="s">
        <v>141</v>
      </c>
      <c r="B49" s="12">
        <v>0</v>
      </c>
      <c r="C49" s="12">
        <v>0</v>
      </c>
      <c r="D49" s="13">
        <v>5410</v>
      </c>
    </row>
    <row r="50" spans="1:4" ht="11.25" customHeight="1" x14ac:dyDescent="0.2">
      <c r="A50" s="11" t="s">
        <v>142</v>
      </c>
      <c r="B50" s="12">
        <v>0</v>
      </c>
      <c r="C50" s="12">
        <v>0</v>
      </c>
      <c r="D50" s="13">
        <v>5420</v>
      </c>
    </row>
    <row r="51" spans="1:4" ht="11.25" customHeight="1" x14ac:dyDescent="0.2">
      <c r="A51" s="11" t="s">
        <v>143</v>
      </c>
      <c r="B51" s="12">
        <v>0</v>
      </c>
      <c r="C51" s="12">
        <v>0</v>
      </c>
      <c r="D51" s="13">
        <v>5430</v>
      </c>
    </row>
    <row r="52" spans="1:4" ht="11.25" customHeight="1" x14ac:dyDescent="0.2">
      <c r="A52" s="11" t="s">
        <v>144</v>
      </c>
      <c r="B52" s="12">
        <v>0</v>
      </c>
      <c r="C52" s="12">
        <v>0</v>
      </c>
      <c r="D52" s="13">
        <v>5440</v>
      </c>
    </row>
    <row r="53" spans="1:4" ht="11.25" customHeight="1" x14ac:dyDescent="0.2">
      <c r="A53" s="11" t="s">
        <v>145</v>
      </c>
      <c r="B53" s="12">
        <v>0</v>
      </c>
      <c r="C53" s="12">
        <v>0</v>
      </c>
      <c r="D53" s="13">
        <v>5450</v>
      </c>
    </row>
    <row r="54" spans="1:4" ht="11.25" customHeight="1" x14ac:dyDescent="0.3">
      <c r="A54" s="11"/>
      <c r="B54" s="394"/>
      <c r="C54" s="394"/>
      <c r="D54" s="8"/>
    </row>
    <row r="55" spans="1:4" ht="11.25" customHeight="1" x14ac:dyDescent="0.3">
      <c r="A55" s="9" t="s">
        <v>146</v>
      </c>
      <c r="B55" s="10">
        <f>SUM(B56:B61)</f>
        <v>0</v>
      </c>
      <c r="C55" s="10">
        <f>SUM(C56:C61)</f>
        <v>107672.17</v>
      </c>
      <c r="D55" s="8"/>
    </row>
    <row r="56" spans="1:4" ht="11.25" customHeight="1" x14ac:dyDescent="0.2">
      <c r="A56" s="11" t="s">
        <v>147</v>
      </c>
      <c r="B56" s="12">
        <v>0</v>
      </c>
      <c r="C56" s="12">
        <v>107672.17</v>
      </c>
      <c r="D56" s="13">
        <v>5510</v>
      </c>
    </row>
    <row r="57" spans="1:4" ht="11.25" customHeight="1" x14ac:dyDescent="0.2">
      <c r="A57" s="11" t="s">
        <v>148</v>
      </c>
      <c r="B57" s="12">
        <v>0</v>
      </c>
      <c r="C57" s="12">
        <v>0</v>
      </c>
      <c r="D57" s="13">
        <v>5520</v>
      </c>
    </row>
    <row r="58" spans="1:4" ht="11.25" customHeight="1" x14ac:dyDescent="0.2">
      <c r="A58" s="11" t="s">
        <v>149</v>
      </c>
      <c r="B58" s="12">
        <v>0</v>
      </c>
      <c r="C58" s="12">
        <v>0</v>
      </c>
      <c r="D58" s="13">
        <v>5530</v>
      </c>
    </row>
    <row r="59" spans="1:4" ht="11.25" customHeight="1" x14ac:dyDescent="0.2">
      <c r="A59" s="11" t="s">
        <v>150</v>
      </c>
      <c r="B59" s="12">
        <v>0</v>
      </c>
      <c r="C59" s="12">
        <v>0</v>
      </c>
      <c r="D59" s="13">
        <v>5540</v>
      </c>
    </row>
    <row r="60" spans="1:4" ht="11.25" customHeight="1" x14ac:dyDescent="0.2">
      <c r="A60" s="11" t="s">
        <v>151</v>
      </c>
      <c r="B60" s="12">
        <v>0</v>
      </c>
      <c r="C60" s="12">
        <v>0</v>
      </c>
      <c r="D60" s="13">
        <v>5550</v>
      </c>
    </row>
    <row r="61" spans="1:4" ht="11.25" customHeight="1" x14ac:dyDescent="0.2">
      <c r="A61" s="11" t="s">
        <v>152</v>
      </c>
      <c r="B61" s="12">
        <v>0</v>
      </c>
      <c r="C61" s="12">
        <v>0</v>
      </c>
      <c r="D61" s="13">
        <v>5590</v>
      </c>
    </row>
    <row r="62" spans="1:4" ht="11.25" customHeight="1" x14ac:dyDescent="0.3">
      <c r="A62" s="11"/>
      <c r="B62" s="394"/>
      <c r="C62" s="394"/>
      <c r="D62" s="8"/>
    </row>
    <row r="63" spans="1:4" ht="11.25" customHeight="1" x14ac:dyDescent="0.3">
      <c r="A63" s="9" t="s">
        <v>153</v>
      </c>
      <c r="B63" s="10">
        <f>SUM(B64)</f>
        <v>0</v>
      </c>
      <c r="C63" s="10">
        <f>SUM(C64)</f>
        <v>0</v>
      </c>
      <c r="D63" s="8"/>
    </row>
    <row r="64" spans="1:4" ht="11.25" customHeight="1" x14ac:dyDescent="0.2">
      <c r="A64" s="11" t="s">
        <v>154</v>
      </c>
      <c r="B64" s="12">
        <v>0</v>
      </c>
      <c r="C64" s="12">
        <v>0</v>
      </c>
      <c r="D64" s="13">
        <v>5610</v>
      </c>
    </row>
    <row r="65" spans="1:8" ht="11.25" customHeight="1" x14ac:dyDescent="0.3">
      <c r="A65" s="14"/>
      <c r="B65" s="394"/>
      <c r="C65" s="394"/>
      <c r="D65" s="8"/>
    </row>
    <row r="66" spans="1:8" ht="11.25" customHeight="1" x14ac:dyDescent="0.3">
      <c r="A66" s="7" t="s">
        <v>155</v>
      </c>
      <c r="B66" s="10">
        <f>B63+B55+B48+B43+B32+B27</f>
        <v>3200114.02</v>
      </c>
      <c r="C66" s="15">
        <f>C63+C55+C48+C43+C32+C27</f>
        <v>6847798.0000000009</v>
      </c>
      <c r="D66" s="8"/>
      <c r="E66" s="8"/>
    </row>
    <row r="67" spans="1:8" ht="11.25" customHeight="1" x14ac:dyDescent="0.3">
      <c r="A67" s="16"/>
      <c r="B67" s="394"/>
      <c r="C67" s="394"/>
      <c r="D67" s="8"/>
      <c r="E67" s="8"/>
    </row>
    <row r="68" spans="1:8" s="8" customFormat="1" x14ac:dyDescent="0.3">
      <c r="A68" s="7" t="s">
        <v>156</v>
      </c>
      <c r="B68" s="10">
        <f>B24-B66</f>
        <v>-6165.6300000003539</v>
      </c>
      <c r="C68" s="10">
        <f>C24-C66</f>
        <v>-44437.090000000782</v>
      </c>
      <c r="E68" s="5"/>
    </row>
    <row r="69" spans="1:8" s="8" customFormat="1" x14ac:dyDescent="0.3">
      <c r="A69" s="14"/>
      <c r="B69" s="394"/>
      <c r="C69" s="394"/>
      <c r="E69" s="5"/>
    </row>
    <row r="70" spans="1:8" s="18" customFormat="1" x14ac:dyDescent="0.2">
      <c r="A70" s="17"/>
      <c r="B70" s="5"/>
      <c r="C70" s="5"/>
      <c r="D70" s="8"/>
      <c r="E70" s="5"/>
      <c r="F70" s="5"/>
      <c r="G70" s="5"/>
      <c r="H70" s="5"/>
    </row>
    <row r="71" spans="1:8" ht="13.2" x14ac:dyDescent="0.3">
      <c r="A71" s="19"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1"/>
  <sheetViews>
    <sheetView zoomScaleNormal="100" zoomScaleSheetLayoutView="100" workbookViewId="0">
      <selection activeCell="E3" sqref="E3:F49"/>
    </sheetView>
  </sheetViews>
  <sheetFormatPr baseColWidth="10" defaultColWidth="9.33203125" defaultRowHeight="10.199999999999999" x14ac:dyDescent="0.3"/>
  <cols>
    <col min="1" max="1" width="48.109375" style="29" customWidth="1"/>
    <col min="2" max="2" width="12.33203125" style="29" customWidth="1"/>
    <col min="3" max="3" width="12.33203125" style="30" customWidth="1"/>
    <col min="4" max="4" width="48.109375" style="30" customWidth="1"/>
    <col min="5" max="6" width="12.33203125" style="30" customWidth="1"/>
    <col min="7" max="16384" width="9.33203125" style="5"/>
  </cols>
  <sheetData>
    <row r="1" spans="1:6" ht="45" customHeight="1" x14ac:dyDescent="0.3">
      <c r="A1" s="468" t="s">
        <v>666</v>
      </c>
      <c r="B1" s="469"/>
      <c r="C1" s="469"/>
      <c r="D1" s="469"/>
      <c r="E1" s="469"/>
      <c r="F1" s="470"/>
    </row>
    <row r="2" spans="1:6" x14ac:dyDescent="0.3">
      <c r="A2" s="20" t="s">
        <v>100</v>
      </c>
      <c r="B2" s="20">
        <v>2025</v>
      </c>
      <c r="C2" s="20">
        <v>2024</v>
      </c>
      <c r="D2" s="20" t="s">
        <v>100</v>
      </c>
      <c r="E2" s="20">
        <v>2025</v>
      </c>
      <c r="F2" s="20">
        <v>2024</v>
      </c>
    </row>
    <row r="3" spans="1:6" s="8" customFormat="1" x14ac:dyDescent="0.3">
      <c r="A3" s="7" t="s">
        <v>158</v>
      </c>
      <c r="B3" s="395"/>
      <c r="C3" s="395"/>
      <c r="D3" s="7" t="s">
        <v>159</v>
      </c>
      <c r="E3" s="395"/>
      <c r="F3" s="395"/>
    </row>
    <row r="4" spans="1:6" x14ac:dyDescent="0.3">
      <c r="A4" s="9" t="s">
        <v>160</v>
      </c>
      <c r="B4" s="395"/>
      <c r="C4" s="395"/>
      <c r="D4" s="9" t="s">
        <v>161</v>
      </c>
      <c r="E4" s="395"/>
      <c r="F4" s="395"/>
    </row>
    <row r="5" spans="1:6" x14ac:dyDescent="0.3">
      <c r="A5" s="11" t="s">
        <v>162</v>
      </c>
      <c r="B5" s="21">
        <v>427489.42</v>
      </c>
      <c r="C5" s="21">
        <v>754963.04</v>
      </c>
      <c r="D5" s="11" t="s">
        <v>163</v>
      </c>
      <c r="E5" s="21">
        <v>196432.56</v>
      </c>
      <c r="F5" s="22">
        <v>221653.47</v>
      </c>
    </row>
    <row r="6" spans="1:6" x14ac:dyDescent="0.3">
      <c r="A6" s="11" t="s">
        <v>164</v>
      </c>
      <c r="B6" s="21">
        <v>117224.14</v>
      </c>
      <c r="C6" s="21">
        <v>79636.06</v>
      </c>
      <c r="D6" s="11" t="s">
        <v>165</v>
      </c>
      <c r="E6" s="21">
        <v>0</v>
      </c>
      <c r="F6" s="22">
        <v>0</v>
      </c>
    </row>
    <row r="7" spans="1:6" x14ac:dyDescent="0.3">
      <c r="A7" s="11" t="s">
        <v>166</v>
      </c>
      <c r="B7" s="21">
        <v>1020.8</v>
      </c>
      <c r="C7" s="21">
        <v>1020.8</v>
      </c>
      <c r="D7" s="11" t="s">
        <v>167</v>
      </c>
      <c r="E7" s="21">
        <v>0</v>
      </c>
      <c r="F7" s="22">
        <v>0</v>
      </c>
    </row>
    <row r="8" spans="1:6" x14ac:dyDescent="0.3">
      <c r="A8" s="11" t="s">
        <v>168</v>
      </c>
      <c r="B8" s="21">
        <v>0</v>
      </c>
      <c r="C8" s="21">
        <v>0</v>
      </c>
      <c r="D8" s="11" t="s">
        <v>169</v>
      </c>
      <c r="E8" s="21">
        <v>0</v>
      </c>
      <c r="F8" s="22">
        <v>0</v>
      </c>
    </row>
    <row r="9" spans="1:6" x14ac:dyDescent="0.3">
      <c r="A9" s="11" t="s">
        <v>170</v>
      </c>
      <c r="B9" s="21">
        <v>0</v>
      </c>
      <c r="C9" s="21">
        <v>0</v>
      </c>
      <c r="D9" s="11" t="s">
        <v>171</v>
      </c>
      <c r="E9" s="21">
        <v>0</v>
      </c>
      <c r="F9" s="22">
        <v>0</v>
      </c>
    </row>
    <row r="10" spans="1:6" ht="20.399999999999999" x14ac:dyDescent="0.3">
      <c r="A10" s="11" t="s">
        <v>172</v>
      </c>
      <c r="B10" s="21">
        <v>0</v>
      </c>
      <c r="C10" s="21">
        <v>0</v>
      </c>
      <c r="D10" s="11" t="s">
        <v>173</v>
      </c>
      <c r="E10" s="21">
        <v>0</v>
      </c>
      <c r="F10" s="22">
        <v>0</v>
      </c>
    </row>
    <row r="11" spans="1:6" x14ac:dyDescent="0.3">
      <c r="A11" s="11" t="s">
        <v>174</v>
      </c>
      <c r="B11" s="21">
        <v>0</v>
      </c>
      <c r="C11" s="21">
        <v>0</v>
      </c>
      <c r="D11" s="11" t="s">
        <v>175</v>
      </c>
      <c r="E11" s="21">
        <v>0</v>
      </c>
      <c r="F11" s="22">
        <v>0</v>
      </c>
    </row>
    <row r="12" spans="1:6" x14ac:dyDescent="0.3">
      <c r="A12" s="14"/>
      <c r="B12" s="395"/>
      <c r="C12" s="395"/>
      <c r="D12" s="11" t="s">
        <v>176</v>
      </c>
      <c r="E12" s="21">
        <v>0</v>
      </c>
      <c r="F12" s="22">
        <v>0</v>
      </c>
    </row>
    <row r="13" spans="1:6" x14ac:dyDescent="0.3">
      <c r="A13" s="9" t="s">
        <v>177</v>
      </c>
      <c r="B13" s="23">
        <f>SUM(B5:B11)</f>
        <v>545734.36</v>
      </c>
      <c r="C13" s="23">
        <f>SUM(C5:C11)</f>
        <v>835619.90000000014</v>
      </c>
      <c r="D13" s="14"/>
      <c r="E13" s="396"/>
      <c r="F13" s="397"/>
    </row>
    <row r="14" spans="1:6" x14ac:dyDescent="0.3">
      <c r="A14" s="16"/>
      <c r="B14" s="395"/>
      <c r="C14" s="395"/>
      <c r="D14" s="9" t="s">
        <v>178</v>
      </c>
      <c r="E14" s="10">
        <f>SUM(E5:E12)</f>
        <v>196432.56</v>
      </c>
      <c r="F14" s="15">
        <f>SUM(F5:F12)</f>
        <v>221653.47</v>
      </c>
    </row>
    <row r="15" spans="1:6" x14ac:dyDescent="0.3">
      <c r="A15" s="9" t="s">
        <v>179</v>
      </c>
      <c r="B15" s="395"/>
      <c r="C15" s="395"/>
      <c r="D15" s="16"/>
      <c r="E15" s="395"/>
      <c r="F15" s="397"/>
    </row>
    <row r="16" spans="1:6" x14ac:dyDescent="0.3">
      <c r="A16" s="11" t="s">
        <v>180</v>
      </c>
      <c r="B16" s="21">
        <v>0</v>
      </c>
      <c r="C16" s="21">
        <v>0</v>
      </c>
      <c r="D16" s="9" t="s">
        <v>181</v>
      </c>
      <c r="E16" s="395"/>
      <c r="F16" s="395"/>
    </row>
    <row r="17" spans="1:6" x14ac:dyDescent="0.3">
      <c r="A17" s="11" t="s">
        <v>182</v>
      </c>
      <c r="B17" s="21">
        <v>0</v>
      </c>
      <c r="C17" s="21">
        <v>0</v>
      </c>
      <c r="D17" s="11" t="s">
        <v>183</v>
      </c>
      <c r="E17" s="21">
        <v>0</v>
      </c>
      <c r="F17" s="22">
        <v>0</v>
      </c>
    </row>
    <row r="18" spans="1:6" x14ac:dyDescent="0.3">
      <c r="A18" s="11" t="s">
        <v>184</v>
      </c>
      <c r="B18" s="21">
        <v>599126.67000000004</v>
      </c>
      <c r="C18" s="21">
        <v>599126.67000000004</v>
      </c>
      <c r="D18" s="11" t="s">
        <v>185</v>
      </c>
      <c r="E18" s="21">
        <v>0</v>
      </c>
      <c r="F18" s="22">
        <v>0</v>
      </c>
    </row>
    <row r="19" spans="1:6" x14ac:dyDescent="0.3">
      <c r="A19" s="11" t="s">
        <v>186</v>
      </c>
      <c r="B19" s="21">
        <v>1657556.54</v>
      </c>
      <c r="C19" s="21">
        <v>1399057.54</v>
      </c>
      <c r="D19" s="11" t="s">
        <v>187</v>
      </c>
      <c r="E19" s="21">
        <v>0</v>
      </c>
      <c r="F19" s="22">
        <v>0</v>
      </c>
    </row>
    <row r="20" spans="1:6" x14ac:dyDescent="0.3">
      <c r="A20" s="11" t="s">
        <v>188</v>
      </c>
      <c r="B20" s="21">
        <v>26050</v>
      </c>
      <c r="C20" s="21">
        <v>26050</v>
      </c>
      <c r="D20" s="11" t="s">
        <v>189</v>
      </c>
      <c r="E20" s="21">
        <v>0</v>
      </c>
      <c r="F20" s="22">
        <v>0</v>
      </c>
    </row>
    <row r="21" spans="1:6" ht="20.399999999999999" x14ac:dyDescent="0.3">
      <c r="A21" s="11" t="s">
        <v>190</v>
      </c>
      <c r="B21" s="21">
        <v>-1105915.06</v>
      </c>
      <c r="C21" s="21">
        <v>-1105915.06</v>
      </c>
      <c r="D21" s="11" t="s">
        <v>191</v>
      </c>
      <c r="E21" s="21">
        <v>0</v>
      </c>
      <c r="F21" s="22">
        <v>0</v>
      </c>
    </row>
    <row r="22" spans="1:6" x14ac:dyDescent="0.3">
      <c r="A22" s="11" t="s">
        <v>192</v>
      </c>
      <c r="B22" s="21">
        <v>0</v>
      </c>
      <c r="C22" s="21">
        <v>0</v>
      </c>
      <c r="D22" s="11" t="s">
        <v>193</v>
      </c>
      <c r="E22" s="21">
        <v>0</v>
      </c>
      <c r="F22" s="22">
        <v>0</v>
      </c>
    </row>
    <row r="23" spans="1:6" x14ac:dyDescent="0.3">
      <c r="A23" s="11" t="s">
        <v>194</v>
      </c>
      <c r="B23" s="21">
        <v>0</v>
      </c>
      <c r="C23" s="21">
        <v>0</v>
      </c>
      <c r="D23" s="14"/>
      <c r="E23" s="395"/>
      <c r="F23" s="397"/>
    </row>
    <row r="24" spans="1:6" x14ac:dyDescent="0.3">
      <c r="A24" s="11" t="s">
        <v>195</v>
      </c>
      <c r="B24" s="21">
        <v>0</v>
      </c>
      <c r="C24" s="21">
        <v>0</v>
      </c>
      <c r="D24" s="9" t="s">
        <v>196</v>
      </c>
      <c r="E24" s="23">
        <f>SUM(E17:E22)</f>
        <v>0</v>
      </c>
      <c r="F24" s="15">
        <f>SUM(F17:F22)</f>
        <v>0</v>
      </c>
    </row>
    <row r="25" spans="1:6" s="8" customFormat="1" x14ac:dyDescent="0.3">
      <c r="A25" s="14"/>
      <c r="B25" s="395"/>
      <c r="C25" s="395"/>
      <c r="D25" s="14"/>
      <c r="E25" s="395"/>
      <c r="F25" s="397"/>
    </row>
    <row r="26" spans="1:6" x14ac:dyDescent="0.3">
      <c r="A26" s="9" t="s">
        <v>197</v>
      </c>
      <c r="B26" s="23">
        <f>SUM(B16:B24)</f>
        <v>1176818.1499999999</v>
      </c>
      <c r="C26" s="23">
        <f>SUM(C16:C24)</f>
        <v>918319.14999999991</v>
      </c>
      <c r="D26" s="25" t="s">
        <v>198</v>
      </c>
      <c r="E26" s="23">
        <f>SUM(E24+E14)</f>
        <v>196432.56</v>
      </c>
      <c r="F26" s="15">
        <f>SUM(F14+F24)</f>
        <v>221653.47</v>
      </c>
    </row>
    <row r="27" spans="1:6" x14ac:dyDescent="0.3">
      <c r="A27" s="16"/>
      <c r="B27" s="395"/>
      <c r="C27" s="395"/>
      <c r="D27" s="16"/>
      <c r="E27" s="395"/>
      <c r="F27" s="397"/>
    </row>
    <row r="28" spans="1:6" x14ac:dyDescent="0.3">
      <c r="A28" s="9" t="s">
        <v>199</v>
      </c>
      <c r="B28" s="23">
        <f>B13+B26</f>
        <v>1722552.5099999998</v>
      </c>
      <c r="C28" s="23">
        <f>C13+C26</f>
        <v>1753939.05</v>
      </c>
      <c r="D28" s="7" t="s">
        <v>200</v>
      </c>
      <c r="E28" s="395"/>
      <c r="F28" s="395"/>
    </row>
    <row r="29" spans="1:6" x14ac:dyDescent="0.3">
      <c r="A29" s="26"/>
      <c r="B29" s="27"/>
      <c r="C29" s="24"/>
      <c r="D29" s="16"/>
      <c r="E29" s="395"/>
      <c r="F29" s="395"/>
    </row>
    <row r="30" spans="1:6" x14ac:dyDescent="0.3">
      <c r="A30" s="26"/>
      <c r="B30" s="27"/>
      <c r="C30" s="24"/>
      <c r="D30" s="9" t="s">
        <v>201</v>
      </c>
      <c r="E30" s="23">
        <f>SUM(E31:E33)</f>
        <v>185360.96</v>
      </c>
      <c r="F30" s="15">
        <f>SUM(F31:F33)</f>
        <v>185360.96</v>
      </c>
    </row>
    <row r="31" spans="1:6" x14ac:dyDescent="0.3">
      <c r="A31" s="26"/>
      <c r="B31" s="27"/>
      <c r="C31" s="24"/>
      <c r="D31" s="11" t="s">
        <v>138</v>
      </c>
      <c r="E31" s="21">
        <v>185360.96</v>
      </c>
      <c r="F31" s="22">
        <v>185360.96</v>
      </c>
    </row>
    <row r="32" spans="1:6" x14ac:dyDescent="0.3">
      <c r="A32" s="26"/>
      <c r="B32" s="27"/>
      <c r="C32" s="24"/>
      <c r="D32" s="11" t="s">
        <v>202</v>
      </c>
      <c r="E32" s="21">
        <v>0</v>
      </c>
      <c r="F32" s="22">
        <v>0</v>
      </c>
    </row>
    <row r="33" spans="1:6" x14ac:dyDescent="0.3">
      <c r="A33" s="26"/>
      <c r="B33" s="27"/>
      <c r="C33" s="24"/>
      <c r="D33" s="11" t="s">
        <v>203</v>
      </c>
      <c r="E33" s="21">
        <v>0</v>
      </c>
      <c r="F33" s="22">
        <v>0</v>
      </c>
    </row>
    <row r="34" spans="1:6" x14ac:dyDescent="0.3">
      <c r="A34" s="26"/>
      <c r="B34" s="27"/>
      <c r="C34" s="24"/>
      <c r="D34" s="14"/>
      <c r="E34" s="395"/>
      <c r="F34" s="397"/>
    </row>
    <row r="35" spans="1:6" x14ac:dyDescent="0.3">
      <c r="A35" s="26"/>
      <c r="B35" s="27"/>
      <c r="C35" s="24"/>
      <c r="D35" s="9" t="s">
        <v>204</v>
      </c>
      <c r="E35" s="23">
        <f>SUM(E36:E40)</f>
        <v>1340758.9900000002</v>
      </c>
      <c r="F35" s="15">
        <f>SUM(F36:F40)</f>
        <v>1346924.6199999999</v>
      </c>
    </row>
    <row r="36" spans="1:6" x14ac:dyDescent="0.3">
      <c r="A36" s="26"/>
      <c r="B36" s="27"/>
      <c r="C36" s="24"/>
      <c r="D36" s="11" t="s">
        <v>205</v>
      </c>
      <c r="E36" s="21">
        <v>-6165.63</v>
      </c>
      <c r="F36" s="22">
        <v>-44437.09</v>
      </c>
    </row>
    <row r="37" spans="1:6" x14ac:dyDescent="0.3">
      <c r="A37" s="26"/>
      <c r="B37" s="27"/>
      <c r="C37" s="24"/>
      <c r="D37" s="11" t="s">
        <v>206</v>
      </c>
      <c r="E37" s="21">
        <v>1346924.62</v>
      </c>
      <c r="F37" s="22">
        <v>1391361.71</v>
      </c>
    </row>
    <row r="38" spans="1:6" x14ac:dyDescent="0.3">
      <c r="A38" s="26"/>
      <c r="B38" s="27"/>
      <c r="C38" s="24"/>
      <c r="D38" s="11" t="s">
        <v>207</v>
      </c>
      <c r="E38" s="21">
        <v>0</v>
      </c>
      <c r="F38" s="22">
        <v>0</v>
      </c>
    </row>
    <row r="39" spans="1:6" x14ac:dyDescent="0.3">
      <c r="A39" s="26"/>
      <c r="B39" s="27"/>
      <c r="C39" s="24"/>
      <c r="D39" s="11" t="s">
        <v>208</v>
      </c>
      <c r="E39" s="21">
        <v>0</v>
      </c>
      <c r="F39" s="22">
        <v>0</v>
      </c>
    </row>
    <row r="40" spans="1:6" x14ac:dyDescent="0.3">
      <c r="A40" s="26"/>
      <c r="B40" s="27"/>
      <c r="C40" s="24"/>
      <c r="D40" s="11" t="s">
        <v>209</v>
      </c>
      <c r="E40" s="21">
        <v>0</v>
      </c>
      <c r="F40" s="22">
        <v>0</v>
      </c>
    </row>
    <row r="41" spans="1:6" x14ac:dyDescent="0.3">
      <c r="A41" s="26"/>
      <c r="B41" s="27"/>
      <c r="C41" s="24"/>
      <c r="D41" s="14"/>
      <c r="E41" s="395"/>
      <c r="F41" s="397"/>
    </row>
    <row r="42" spans="1:6" ht="20.399999999999999" x14ac:dyDescent="0.3">
      <c r="A42" s="26"/>
      <c r="B42" s="27"/>
      <c r="C42" s="24"/>
      <c r="D42" s="9" t="s">
        <v>210</v>
      </c>
      <c r="E42" s="23">
        <f>SUM(E43:E44)</f>
        <v>0</v>
      </c>
      <c r="F42" s="15">
        <f>SUM(F43:F44)</f>
        <v>0</v>
      </c>
    </row>
    <row r="43" spans="1:6" x14ac:dyDescent="0.3">
      <c r="A43" s="26"/>
      <c r="B43" s="27"/>
      <c r="C43" s="24"/>
      <c r="D43" s="11" t="s">
        <v>211</v>
      </c>
      <c r="E43" s="21">
        <v>0</v>
      </c>
      <c r="F43" s="22">
        <v>0</v>
      </c>
    </row>
    <row r="44" spans="1:6" x14ac:dyDescent="0.3">
      <c r="A44" s="26"/>
      <c r="B44" s="27"/>
      <c r="C44" s="24"/>
      <c r="D44" s="11" t="s">
        <v>212</v>
      </c>
      <c r="E44" s="21">
        <v>0</v>
      </c>
      <c r="F44" s="22">
        <v>0</v>
      </c>
    </row>
    <row r="45" spans="1:6" x14ac:dyDescent="0.3">
      <c r="A45" s="26"/>
      <c r="B45" s="27"/>
      <c r="C45" s="24"/>
      <c r="D45" s="14"/>
      <c r="E45" s="395"/>
      <c r="F45" s="397"/>
    </row>
    <row r="46" spans="1:6" x14ac:dyDescent="0.3">
      <c r="A46" s="26"/>
      <c r="B46" s="27"/>
      <c r="C46" s="24"/>
      <c r="D46" s="9" t="s">
        <v>213</v>
      </c>
      <c r="E46" s="23">
        <f>SUM(E42+E35+E30)</f>
        <v>1526119.9500000002</v>
      </c>
      <c r="F46" s="15">
        <f>SUM(F42+F35+F30)</f>
        <v>1532285.5799999998</v>
      </c>
    </row>
    <row r="47" spans="1:6" x14ac:dyDescent="0.3">
      <c r="A47" s="26"/>
      <c r="B47" s="27"/>
      <c r="C47" s="24"/>
      <c r="D47" s="16"/>
      <c r="E47" s="395"/>
      <c r="F47" s="397"/>
    </row>
    <row r="48" spans="1:6" x14ac:dyDescent="0.3">
      <c r="A48" s="26"/>
      <c r="B48" s="27"/>
      <c r="C48" s="24"/>
      <c r="D48" s="9" t="s">
        <v>214</v>
      </c>
      <c r="E48" s="23">
        <f>E46+E26</f>
        <v>1722552.5100000002</v>
      </c>
      <c r="F48" s="23">
        <f>F46+F26</f>
        <v>1753939.0499999998</v>
      </c>
    </row>
    <row r="49" spans="1:6" x14ac:dyDescent="0.3">
      <c r="A49" s="26"/>
      <c r="B49" s="27"/>
      <c r="C49" s="27"/>
      <c r="D49" s="28"/>
      <c r="E49" s="397"/>
      <c r="F49" s="397"/>
    </row>
    <row r="51" spans="1:6" ht="13.2" x14ac:dyDescent="0.3">
      <c r="A51" s="19"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0"/>
  <sheetViews>
    <sheetView zoomScaleNormal="100" workbookViewId="0">
      <selection activeCell="B3" sqref="B3:F38"/>
    </sheetView>
  </sheetViews>
  <sheetFormatPr baseColWidth="10" defaultColWidth="9.33203125" defaultRowHeight="10.199999999999999" x14ac:dyDescent="0.3"/>
  <cols>
    <col min="1" max="1" width="45" style="29" customWidth="1"/>
    <col min="2" max="5" width="16.21875" style="30" customWidth="1"/>
    <col min="6" max="6" width="14.21875" style="30" customWidth="1"/>
    <col min="7" max="16384" width="9.33203125" style="5"/>
  </cols>
  <sheetData>
    <row r="1" spans="1:6" ht="45" customHeight="1" x14ac:dyDescent="0.3">
      <c r="A1" s="465" t="s">
        <v>675</v>
      </c>
      <c r="B1" s="466"/>
      <c r="C1" s="466"/>
      <c r="D1" s="466"/>
      <c r="E1" s="466"/>
      <c r="F1" s="467"/>
    </row>
    <row r="2" spans="1:6" s="29" customFormat="1" ht="60.75" customHeight="1" x14ac:dyDescent="0.3">
      <c r="A2" s="31" t="s">
        <v>100</v>
      </c>
      <c r="B2" s="32" t="s">
        <v>215</v>
      </c>
      <c r="C2" s="32" t="s">
        <v>216</v>
      </c>
      <c r="D2" s="32" t="s">
        <v>217</v>
      </c>
      <c r="E2" s="32" t="s">
        <v>218</v>
      </c>
      <c r="F2" s="32" t="s">
        <v>219</v>
      </c>
    </row>
    <row r="3" spans="1:6" s="29" customFormat="1" ht="11.25" customHeight="1" x14ac:dyDescent="0.3">
      <c r="A3" s="33"/>
      <c r="B3" s="398"/>
      <c r="C3" s="398"/>
      <c r="D3" s="398"/>
      <c r="E3" s="398"/>
      <c r="F3" s="398"/>
    </row>
    <row r="4" spans="1:6" ht="11.25" customHeight="1" x14ac:dyDescent="0.2">
      <c r="A4" s="34" t="s">
        <v>667</v>
      </c>
      <c r="B4" s="35">
        <f>SUM(B5:B7)</f>
        <v>185360.96</v>
      </c>
      <c r="C4" s="398"/>
      <c r="D4" s="398"/>
      <c r="E4" s="398"/>
      <c r="F4" s="35">
        <f>SUM(B4:E4)</f>
        <v>185360.96</v>
      </c>
    </row>
    <row r="5" spans="1:6" ht="11.25" customHeight="1" x14ac:dyDescent="0.2">
      <c r="A5" s="36" t="s">
        <v>138</v>
      </c>
      <c r="B5" s="37">
        <v>185360.96</v>
      </c>
      <c r="C5" s="398"/>
      <c r="D5" s="398"/>
      <c r="E5" s="398"/>
      <c r="F5" s="35">
        <f>SUM(B5:E5)</f>
        <v>185360.96</v>
      </c>
    </row>
    <row r="6" spans="1:6" ht="11.25" customHeight="1" x14ac:dyDescent="0.2">
      <c r="A6" s="36" t="s">
        <v>202</v>
      </c>
      <c r="B6" s="37">
        <v>0</v>
      </c>
      <c r="C6" s="398"/>
      <c r="D6" s="398"/>
      <c r="E6" s="398"/>
      <c r="F6" s="35">
        <f>SUM(B6:E6)</f>
        <v>0</v>
      </c>
    </row>
    <row r="7" spans="1:6" ht="11.25" customHeight="1" x14ac:dyDescent="0.2">
      <c r="A7" s="36" t="s">
        <v>203</v>
      </c>
      <c r="B7" s="37">
        <v>0</v>
      </c>
      <c r="C7" s="398"/>
      <c r="D7" s="398"/>
      <c r="E7" s="398"/>
      <c r="F7" s="35">
        <f>SUM(B7:E7)</f>
        <v>0</v>
      </c>
    </row>
    <row r="8" spans="1:6" ht="11.25" customHeight="1" x14ac:dyDescent="0.3">
      <c r="A8" s="38"/>
      <c r="B8" s="398"/>
      <c r="C8" s="398"/>
      <c r="D8" s="398"/>
      <c r="E8" s="398"/>
      <c r="F8" s="398"/>
    </row>
    <row r="9" spans="1:6" ht="11.25" customHeight="1" x14ac:dyDescent="0.2">
      <c r="A9" s="34" t="s">
        <v>668</v>
      </c>
      <c r="B9" s="398"/>
      <c r="C9" s="35">
        <f>SUM(C10:C14)</f>
        <v>1391361.71</v>
      </c>
      <c r="D9" s="35">
        <f>D10</f>
        <v>-44437.09</v>
      </c>
      <c r="E9" s="398"/>
      <c r="F9" s="35">
        <f t="shared" ref="F9:F14" si="0">SUM(B9:E9)</f>
        <v>1346924.6199999999</v>
      </c>
    </row>
    <row r="10" spans="1:6" ht="11.25" customHeight="1" x14ac:dyDescent="0.2">
      <c r="A10" s="36" t="s">
        <v>156</v>
      </c>
      <c r="B10" s="398"/>
      <c r="C10" s="398"/>
      <c r="D10" s="37">
        <v>-44437.09</v>
      </c>
      <c r="E10" s="398"/>
      <c r="F10" s="35">
        <f t="shared" si="0"/>
        <v>-44437.09</v>
      </c>
    </row>
    <row r="11" spans="1:6" ht="11.25" customHeight="1" x14ac:dyDescent="0.2">
      <c r="A11" s="36" t="s">
        <v>206</v>
      </c>
      <c r="B11" s="398"/>
      <c r="C11" s="37">
        <v>1391361.71</v>
      </c>
      <c r="D11" s="398"/>
      <c r="E11" s="398"/>
      <c r="F11" s="35">
        <f t="shared" si="0"/>
        <v>1391361.71</v>
      </c>
    </row>
    <row r="12" spans="1:6" ht="11.25" customHeight="1" x14ac:dyDescent="0.2">
      <c r="A12" s="36" t="s">
        <v>207</v>
      </c>
      <c r="B12" s="398"/>
      <c r="C12" s="37">
        <v>0</v>
      </c>
      <c r="D12" s="398"/>
      <c r="E12" s="398"/>
      <c r="F12" s="35">
        <f t="shared" si="0"/>
        <v>0</v>
      </c>
    </row>
    <row r="13" spans="1:6" ht="11.25" customHeight="1" x14ac:dyDescent="0.2">
      <c r="A13" s="36" t="s">
        <v>208</v>
      </c>
      <c r="B13" s="398"/>
      <c r="C13" s="37">
        <v>0</v>
      </c>
      <c r="D13" s="398"/>
      <c r="E13" s="398"/>
      <c r="F13" s="35">
        <f t="shared" si="0"/>
        <v>0</v>
      </c>
    </row>
    <row r="14" spans="1:6" ht="11.25" customHeight="1" x14ac:dyDescent="0.2">
      <c r="A14" s="36" t="s">
        <v>209</v>
      </c>
      <c r="B14" s="398"/>
      <c r="C14" s="37">
        <v>0</v>
      </c>
      <c r="D14" s="398"/>
      <c r="E14" s="398"/>
      <c r="F14" s="35">
        <f t="shared" si="0"/>
        <v>0</v>
      </c>
    </row>
    <row r="15" spans="1:6" ht="11.25" customHeight="1" x14ac:dyDescent="0.3">
      <c r="A15" s="38"/>
      <c r="B15" s="398"/>
      <c r="C15" s="398"/>
      <c r="D15" s="398"/>
      <c r="E15" s="398"/>
      <c r="F15" s="398"/>
    </row>
    <row r="16" spans="1:6" ht="20.399999999999999" x14ac:dyDescent="0.2">
      <c r="A16" s="34" t="s">
        <v>669</v>
      </c>
      <c r="B16" s="398"/>
      <c r="C16" s="398"/>
      <c r="D16" s="398"/>
      <c r="E16" s="35">
        <f>SUM(E17:E18)</f>
        <v>0</v>
      </c>
      <c r="F16" s="35">
        <f>SUM(B16:E16)</f>
        <v>0</v>
      </c>
    </row>
    <row r="17" spans="1:6" ht="11.25" customHeight="1" x14ac:dyDescent="0.2">
      <c r="A17" s="36" t="s">
        <v>211</v>
      </c>
      <c r="B17" s="398"/>
      <c r="C17" s="398"/>
      <c r="D17" s="398"/>
      <c r="E17" s="37">
        <v>0</v>
      </c>
      <c r="F17" s="35">
        <f>SUM(B17:E17)</f>
        <v>0</v>
      </c>
    </row>
    <row r="18" spans="1:6" ht="11.25" customHeight="1" x14ac:dyDescent="0.2">
      <c r="A18" s="36" t="s">
        <v>212</v>
      </c>
      <c r="B18" s="398"/>
      <c r="C18" s="398"/>
      <c r="D18" s="398"/>
      <c r="E18" s="37">
        <v>0</v>
      </c>
      <c r="F18" s="35">
        <f>SUM(B18:E18)</f>
        <v>0</v>
      </c>
    </row>
    <row r="19" spans="1:6" ht="11.25" customHeight="1" x14ac:dyDescent="0.3">
      <c r="A19" s="38"/>
      <c r="B19" s="398"/>
      <c r="C19" s="398"/>
      <c r="D19" s="398"/>
      <c r="E19" s="398"/>
      <c r="F19" s="398"/>
    </row>
    <row r="20" spans="1:6" ht="11.25" customHeight="1" x14ac:dyDescent="0.2">
      <c r="A20" s="34" t="s">
        <v>670</v>
      </c>
      <c r="B20" s="35">
        <f>B4</f>
        <v>185360.96</v>
      </c>
      <c r="C20" s="35">
        <f>C9</f>
        <v>1391361.71</v>
      </c>
      <c r="D20" s="35">
        <f>D9</f>
        <v>-44437.09</v>
      </c>
      <c r="E20" s="35">
        <f>E16</f>
        <v>0</v>
      </c>
      <c r="F20" s="35">
        <f>SUM(B20:E20)</f>
        <v>1532285.5799999998</v>
      </c>
    </row>
    <row r="21" spans="1:6" ht="11.25" customHeight="1" x14ac:dyDescent="0.3">
      <c r="A21" s="39"/>
      <c r="B21" s="398"/>
      <c r="C21" s="398"/>
      <c r="D21" s="398"/>
      <c r="E21" s="398"/>
      <c r="F21" s="398"/>
    </row>
    <row r="22" spans="1:6" ht="11.25" customHeight="1" x14ac:dyDescent="0.2">
      <c r="A22" s="34" t="s">
        <v>671</v>
      </c>
      <c r="B22" s="35">
        <f>SUM(B23:B25)</f>
        <v>0</v>
      </c>
      <c r="C22" s="398"/>
      <c r="D22" s="398"/>
      <c r="E22" s="398"/>
      <c r="F22" s="35">
        <f>SUM(B22:E22)</f>
        <v>0</v>
      </c>
    </row>
    <row r="23" spans="1:6" ht="11.25" customHeight="1" x14ac:dyDescent="0.2">
      <c r="A23" s="36" t="s">
        <v>138</v>
      </c>
      <c r="B23" s="37">
        <v>0</v>
      </c>
      <c r="C23" s="398"/>
      <c r="D23" s="398"/>
      <c r="E23" s="398"/>
      <c r="F23" s="35">
        <f>SUM(B23:E23)</f>
        <v>0</v>
      </c>
    </row>
    <row r="24" spans="1:6" ht="11.25" customHeight="1" x14ac:dyDescent="0.2">
      <c r="A24" s="36" t="s">
        <v>202</v>
      </c>
      <c r="B24" s="37">
        <v>0</v>
      </c>
      <c r="C24" s="398"/>
      <c r="D24" s="398"/>
      <c r="E24" s="398"/>
      <c r="F24" s="35">
        <f>SUM(B24:E24)</f>
        <v>0</v>
      </c>
    </row>
    <row r="25" spans="1:6" ht="11.25" customHeight="1" x14ac:dyDescent="0.2">
      <c r="A25" s="36" t="s">
        <v>203</v>
      </c>
      <c r="B25" s="37">
        <v>0</v>
      </c>
      <c r="C25" s="398"/>
      <c r="D25" s="398"/>
      <c r="E25" s="398"/>
      <c r="F25" s="35">
        <f>SUM(B25:E25)</f>
        <v>0</v>
      </c>
    </row>
    <row r="26" spans="1:6" ht="11.25" customHeight="1" x14ac:dyDescent="0.3">
      <c r="A26" s="38"/>
      <c r="B26" s="398"/>
      <c r="C26" s="398"/>
      <c r="D26" s="398"/>
      <c r="E26" s="398"/>
      <c r="F26" s="398"/>
    </row>
    <row r="27" spans="1:6" ht="20.399999999999999" x14ac:dyDescent="0.2">
      <c r="A27" s="34" t="s">
        <v>672</v>
      </c>
      <c r="B27" s="398"/>
      <c r="C27" s="35">
        <f>C29</f>
        <v>-44437.09</v>
      </c>
      <c r="D27" s="35">
        <f>SUM(D28:D32)</f>
        <v>38271.46</v>
      </c>
      <c r="E27" s="398"/>
      <c r="F27" s="35">
        <f t="shared" ref="F27:F32" si="1">SUM(B27:E27)</f>
        <v>-6165.6299999999974</v>
      </c>
    </row>
    <row r="28" spans="1:6" ht="11.25" customHeight="1" x14ac:dyDescent="0.2">
      <c r="A28" s="36" t="s">
        <v>156</v>
      </c>
      <c r="B28" s="398"/>
      <c r="C28" s="398"/>
      <c r="D28" s="37">
        <v>-6165.63</v>
      </c>
      <c r="E28" s="398"/>
      <c r="F28" s="35">
        <f t="shared" si="1"/>
        <v>-6165.63</v>
      </c>
    </row>
    <row r="29" spans="1:6" ht="11.25" customHeight="1" x14ac:dyDescent="0.2">
      <c r="A29" s="36" t="s">
        <v>206</v>
      </c>
      <c r="B29" s="398"/>
      <c r="C29" s="37">
        <v>-44437.09</v>
      </c>
      <c r="D29" s="37">
        <v>44437.09</v>
      </c>
      <c r="E29" s="398"/>
      <c r="F29" s="35">
        <f t="shared" si="1"/>
        <v>0</v>
      </c>
    </row>
    <row r="30" spans="1:6" ht="11.25" customHeight="1" x14ac:dyDescent="0.2">
      <c r="A30" s="36" t="s">
        <v>207</v>
      </c>
      <c r="B30" s="398"/>
      <c r="C30" s="398"/>
      <c r="D30" s="40">
        <v>0</v>
      </c>
      <c r="E30" s="398"/>
      <c r="F30" s="35">
        <f t="shared" si="1"/>
        <v>0</v>
      </c>
    </row>
    <row r="31" spans="1:6" ht="11.25" customHeight="1" x14ac:dyDescent="0.2">
      <c r="A31" s="36" t="s">
        <v>208</v>
      </c>
      <c r="B31" s="398"/>
      <c r="C31" s="398"/>
      <c r="D31" s="40">
        <v>0</v>
      </c>
      <c r="E31" s="398"/>
      <c r="F31" s="35">
        <f t="shared" si="1"/>
        <v>0</v>
      </c>
    </row>
    <row r="32" spans="1:6" ht="11.25" customHeight="1" x14ac:dyDescent="0.2">
      <c r="A32" s="36" t="s">
        <v>209</v>
      </c>
      <c r="B32" s="398"/>
      <c r="C32" s="398"/>
      <c r="D32" s="40">
        <v>0</v>
      </c>
      <c r="E32" s="398"/>
      <c r="F32" s="35">
        <f t="shared" si="1"/>
        <v>0</v>
      </c>
    </row>
    <row r="33" spans="1:6" ht="11.25" customHeight="1" x14ac:dyDescent="0.3">
      <c r="A33" s="38"/>
      <c r="B33" s="398"/>
      <c r="C33" s="398"/>
      <c r="D33" s="398"/>
      <c r="E33" s="398"/>
      <c r="F33" s="398"/>
    </row>
    <row r="34" spans="1:6" ht="20.399999999999999" x14ac:dyDescent="0.2">
      <c r="A34" s="34" t="s">
        <v>673</v>
      </c>
      <c r="B34" s="398"/>
      <c r="C34" s="398"/>
      <c r="D34" s="398"/>
      <c r="E34" s="35">
        <f>SUM(E35:E36)</f>
        <v>0</v>
      </c>
      <c r="F34" s="35">
        <f>SUM(B34:E34)</f>
        <v>0</v>
      </c>
    </row>
    <row r="35" spans="1:6" ht="11.25" customHeight="1" x14ac:dyDescent="0.2">
      <c r="A35" s="36" t="s">
        <v>211</v>
      </c>
      <c r="B35" s="398"/>
      <c r="C35" s="398"/>
      <c r="D35" s="398"/>
      <c r="E35" s="37">
        <v>0</v>
      </c>
      <c r="F35" s="35">
        <f>SUM(B35:E35)</f>
        <v>0</v>
      </c>
    </row>
    <row r="36" spans="1:6" ht="11.25" customHeight="1" x14ac:dyDescent="0.2">
      <c r="A36" s="36" t="s">
        <v>212</v>
      </c>
      <c r="B36" s="398"/>
      <c r="C36" s="398"/>
      <c r="D36" s="398"/>
      <c r="E36" s="37">
        <v>0</v>
      </c>
      <c r="F36" s="35">
        <f>SUM(B36:E36)</f>
        <v>0</v>
      </c>
    </row>
    <row r="37" spans="1:6" ht="11.25" customHeight="1" x14ac:dyDescent="0.3">
      <c r="A37" s="38"/>
      <c r="B37" s="398"/>
      <c r="C37" s="398"/>
      <c r="D37" s="398"/>
      <c r="E37" s="398"/>
      <c r="F37" s="398"/>
    </row>
    <row r="38" spans="1:6" ht="11.25" customHeight="1" x14ac:dyDescent="0.3">
      <c r="A38" s="34" t="s">
        <v>674</v>
      </c>
      <c r="B38" s="41">
        <f>B20+B22</f>
        <v>185360.96</v>
      </c>
      <c r="C38" s="41">
        <f>+C20+C27</f>
        <v>1346924.6199999999</v>
      </c>
      <c r="D38" s="41">
        <f>D20+D27</f>
        <v>-6165.6299999999974</v>
      </c>
      <c r="E38" s="41">
        <f>+E20+E34</f>
        <v>0</v>
      </c>
      <c r="F38" s="41">
        <f>SUM(B38:E38)</f>
        <v>1526119.95</v>
      </c>
    </row>
    <row r="39" spans="1:6" x14ac:dyDescent="0.3">
      <c r="A39" s="42"/>
      <c r="B39" s="43"/>
      <c r="C39" s="43"/>
      <c r="D39" s="43"/>
      <c r="E39" s="43"/>
      <c r="F39" s="43"/>
    </row>
    <row r="40" spans="1:6" ht="13.2" x14ac:dyDescent="0.3">
      <c r="A40" s="19"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62"/>
  <sheetViews>
    <sheetView zoomScaleNormal="100" zoomScaleSheetLayoutView="80" workbookViewId="0">
      <selection activeCell="B3" sqref="B3:C60"/>
    </sheetView>
  </sheetViews>
  <sheetFormatPr baseColWidth="10" defaultColWidth="9.33203125" defaultRowHeight="10.199999999999999" x14ac:dyDescent="0.3"/>
  <cols>
    <col min="1" max="1" width="66.77734375" style="29" customWidth="1"/>
    <col min="2" max="2" width="24" style="29" customWidth="1"/>
    <col min="3" max="3" width="20.109375" style="30" customWidth="1"/>
    <col min="4" max="4" width="7.109375" style="5" customWidth="1"/>
    <col min="5" max="16384" width="9.33203125" style="5"/>
  </cols>
  <sheetData>
    <row r="1" spans="1:3" ht="45" customHeight="1" x14ac:dyDescent="0.3">
      <c r="A1" s="465" t="s">
        <v>676</v>
      </c>
      <c r="B1" s="466"/>
      <c r="C1" s="467"/>
    </row>
    <row r="2" spans="1:3" s="46" customFormat="1" ht="15" customHeight="1" x14ac:dyDescent="0.3">
      <c r="A2" s="44" t="s">
        <v>100</v>
      </c>
      <c r="B2" s="45" t="s">
        <v>220</v>
      </c>
      <c r="C2" s="45" t="s">
        <v>221</v>
      </c>
    </row>
    <row r="3" spans="1:3" s="8" customFormat="1" ht="11.25" customHeight="1" x14ac:dyDescent="0.3">
      <c r="A3" s="34" t="s">
        <v>158</v>
      </c>
      <c r="B3" s="47">
        <f>B4+B13</f>
        <v>327473.62</v>
      </c>
      <c r="C3" s="47">
        <f>C4+C13</f>
        <v>296087.08</v>
      </c>
    </row>
    <row r="4" spans="1:3" ht="11.25" customHeight="1" x14ac:dyDescent="0.3">
      <c r="A4" s="48" t="s">
        <v>160</v>
      </c>
      <c r="B4" s="47">
        <f>SUM(B5:B11)</f>
        <v>327473.62</v>
      </c>
      <c r="C4" s="47">
        <f>SUM(C5:C11)</f>
        <v>37588.080000000002</v>
      </c>
    </row>
    <row r="5" spans="1:3" ht="11.25" customHeight="1" x14ac:dyDescent="0.3">
      <c r="A5" s="49" t="s">
        <v>162</v>
      </c>
      <c r="B5" s="50">
        <v>327473.62</v>
      </c>
      <c r="C5" s="50">
        <v>0</v>
      </c>
    </row>
    <row r="6" spans="1:3" ht="11.25" customHeight="1" x14ac:dyDescent="0.3">
      <c r="A6" s="49" t="s">
        <v>164</v>
      </c>
      <c r="B6" s="50">
        <v>0</v>
      </c>
      <c r="C6" s="50">
        <v>37588.080000000002</v>
      </c>
    </row>
    <row r="7" spans="1:3" ht="11.25" customHeight="1" x14ac:dyDescent="0.3">
      <c r="A7" s="49" t="s">
        <v>166</v>
      </c>
      <c r="B7" s="50">
        <v>0</v>
      </c>
      <c r="C7" s="50">
        <v>0</v>
      </c>
    </row>
    <row r="8" spans="1:3" ht="11.25" customHeight="1" x14ac:dyDescent="0.3">
      <c r="A8" s="49" t="s">
        <v>168</v>
      </c>
      <c r="B8" s="50">
        <v>0</v>
      </c>
      <c r="C8" s="50">
        <v>0</v>
      </c>
    </row>
    <row r="9" spans="1:3" ht="11.25" customHeight="1" x14ac:dyDescent="0.3">
      <c r="A9" s="49" t="s">
        <v>170</v>
      </c>
      <c r="B9" s="50">
        <v>0</v>
      </c>
      <c r="C9" s="50">
        <v>0</v>
      </c>
    </row>
    <row r="10" spans="1:3" ht="11.25" customHeight="1" x14ac:dyDescent="0.3">
      <c r="A10" s="49" t="s">
        <v>172</v>
      </c>
      <c r="B10" s="50">
        <v>0</v>
      </c>
      <c r="C10" s="50">
        <v>0</v>
      </c>
    </row>
    <row r="11" spans="1:3" ht="11.25" customHeight="1" x14ac:dyDescent="0.3">
      <c r="A11" s="49" t="s">
        <v>174</v>
      </c>
      <c r="B11" s="50">
        <v>0</v>
      </c>
      <c r="C11" s="50">
        <v>0</v>
      </c>
    </row>
    <row r="12" spans="1:3" ht="11.25" customHeight="1" x14ac:dyDescent="0.3">
      <c r="A12" s="51"/>
      <c r="B12" s="50"/>
      <c r="C12" s="50"/>
    </row>
    <row r="13" spans="1:3" ht="11.25" customHeight="1" x14ac:dyDescent="0.3">
      <c r="A13" s="48" t="s">
        <v>179</v>
      </c>
      <c r="B13" s="47">
        <f>SUM(B14:B22)</f>
        <v>0</v>
      </c>
      <c r="C13" s="47">
        <f>SUM(C14:C22)</f>
        <v>258499</v>
      </c>
    </row>
    <row r="14" spans="1:3" ht="11.25" customHeight="1" x14ac:dyDescent="0.3">
      <c r="A14" s="49" t="s">
        <v>180</v>
      </c>
      <c r="B14" s="50">
        <v>0</v>
      </c>
      <c r="C14" s="50">
        <v>0</v>
      </c>
    </row>
    <row r="15" spans="1:3" ht="11.25" customHeight="1" x14ac:dyDescent="0.3">
      <c r="A15" s="49" t="s">
        <v>182</v>
      </c>
      <c r="B15" s="50">
        <v>0</v>
      </c>
      <c r="C15" s="50">
        <v>0</v>
      </c>
    </row>
    <row r="16" spans="1:3" ht="11.25" customHeight="1" x14ac:dyDescent="0.3">
      <c r="A16" s="49" t="s">
        <v>184</v>
      </c>
      <c r="B16" s="50">
        <v>0</v>
      </c>
      <c r="C16" s="50">
        <v>0</v>
      </c>
    </row>
    <row r="17" spans="1:3" ht="11.25" customHeight="1" x14ac:dyDescent="0.3">
      <c r="A17" s="49" t="s">
        <v>186</v>
      </c>
      <c r="B17" s="50">
        <v>0</v>
      </c>
      <c r="C17" s="50">
        <v>258499</v>
      </c>
    </row>
    <row r="18" spans="1:3" ht="11.25" customHeight="1" x14ac:dyDescent="0.3">
      <c r="A18" s="49" t="s">
        <v>188</v>
      </c>
      <c r="B18" s="50">
        <v>0</v>
      </c>
      <c r="C18" s="50">
        <v>0</v>
      </c>
    </row>
    <row r="19" spans="1:3" ht="11.25" customHeight="1" x14ac:dyDescent="0.3">
      <c r="A19" s="49" t="s">
        <v>190</v>
      </c>
      <c r="B19" s="50">
        <v>0</v>
      </c>
      <c r="C19" s="50">
        <v>0</v>
      </c>
    </row>
    <row r="20" spans="1:3" ht="11.25" customHeight="1" x14ac:dyDescent="0.3">
      <c r="A20" s="49" t="s">
        <v>192</v>
      </c>
      <c r="B20" s="50">
        <v>0</v>
      </c>
      <c r="C20" s="50">
        <v>0</v>
      </c>
    </row>
    <row r="21" spans="1:3" ht="11.25" customHeight="1" x14ac:dyDescent="0.3">
      <c r="A21" s="49" t="s">
        <v>194</v>
      </c>
      <c r="B21" s="50">
        <v>0</v>
      </c>
      <c r="C21" s="50">
        <v>0</v>
      </c>
    </row>
    <row r="22" spans="1:3" ht="11.25" customHeight="1" x14ac:dyDescent="0.3">
      <c r="A22" s="49" t="s">
        <v>195</v>
      </c>
      <c r="B22" s="50">
        <v>0</v>
      </c>
      <c r="C22" s="50">
        <v>0</v>
      </c>
    </row>
    <row r="23" spans="1:3" s="8" customFormat="1" ht="11.25" customHeight="1" x14ac:dyDescent="0.3">
      <c r="A23" s="52"/>
      <c r="B23" s="50"/>
      <c r="C23" s="50"/>
    </row>
    <row r="24" spans="1:3" s="8" customFormat="1" ht="11.25" customHeight="1" x14ac:dyDescent="0.3">
      <c r="A24" s="34" t="s">
        <v>159</v>
      </c>
      <c r="B24" s="47">
        <f>B25+B35</f>
        <v>0</v>
      </c>
      <c r="C24" s="47">
        <f>C25+C35</f>
        <v>25220.91</v>
      </c>
    </row>
    <row r="25" spans="1:3" ht="11.25" customHeight="1" x14ac:dyDescent="0.3">
      <c r="A25" s="48" t="s">
        <v>161</v>
      </c>
      <c r="B25" s="47">
        <f>SUM(B26:B33)</f>
        <v>0</v>
      </c>
      <c r="C25" s="47">
        <f>SUM(C26:C33)</f>
        <v>25220.91</v>
      </c>
    </row>
    <row r="26" spans="1:3" ht="11.25" customHeight="1" x14ac:dyDescent="0.3">
      <c r="A26" s="49" t="s">
        <v>163</v>
      </c>
      <c r="B26" s="50">
        <v>0</v>
      </c>
      <c r="C26" s="50">
        <v>25220.91</v>
      </c>
    </row>
    <row r="27" spans="1:3" ht="11.25" customHeight="1" x14ac:dyDescent="0.3">
      <c r="A27" s="49" t="s">
        <v>165</v>
      </c>
      <c r="B27" s="50">
        <v>0</v>
      </c>
      <c r="C27" s="50">
        <v>0</v>
      </c>
    </row>
    <row r="28" spans="1:3" ht="11.25" customHeight="1" x14ac:dyDescent="0.3">
      <c r="A28" s="49" t="s">
        <v>167</v>
      </c>
      <c r="B28" s="50">
        <v>0</v>
      </c>
      <c r="C28" s="50">
        <v>0</v>
      </c>
    </row>
    <row r="29" spans="1:3" ht="11.25" customHeight="1" x14ac:dyDescent="0.3">
      <c r="A29" s="49" t="s">
        <v>169</v>
      </c>
      <c r="B29" s="50">
        <v>0</v>
      </c>
      <c r="C29" s="50">
        <v>0</v>
      </c>
    </row>
    <row r="30" spans="1:3" ht="11.25" customHeight="1" x14ac:dyDescent="0.3">
      <c r="A30" s="49" t="s">
        <v>171</v>
      </c>
      <c r="B30" s="50">
        <v>0</v>
      </c>
      <c r="C30" s="50">
        <v>0</v>
      </c>
    </row>
    <row r="31" spans="1:3" ht="11.25" customHeight="1" x14ac:dyDescent="0.3">
      <c r="A31" s="49" t="s">
        <v>173</v>
      </c>
      <c r="B31" s="50">
        <v>0</v>
      </c>
      <c r="C31" s="50">
        <v>0</v>
      </c>
    </row>
    <row r="32" spans="1:3" ht="11.25" customHeight="1" x14ac:dyDescent="0.3">
      <c r="A32" s="49" t="s">
        <v>175</v>
      </c>
      <c r="B32" s="50">
        <v>0</v>
      </c>
      <c r="C32" s="50">
        <v>0</v>
      </c>
    </row>
    <row r="33" spans="1:3" ht="11.25" customHeight="1" x14ac:dyDescent="0.3">
      <c r="A33" s="49" t="s">
        <v>176</v>
      </c>
      <c r="B33" s="50">
        <v>0</v>
      </c>
      <c r="C33" s="50">
        <v>0</v>
      </c>
    </row>
    <row r="34" spans="1:3" ht="11.25" customHeight="1" x14ac:dyDescent="0.3">
      <c r="A34" s="51"/>
      <c r="B34" s="50"/>
      <c r="C34" s="50"/>
    </row>
    <row r="35" spans="1:3" ht="11.25" customHeight="1" x14ac:dyDescent="0.3">
      <c r="A35" s="48" t="s">
        <v>181</v>
      </c>
      <c r="B35" s="47">
        <f>SUM(B36:B41)</f>
        <v>0</v>
      </c>
      <c r="C35" s="47">
        <f>SUM(C36:C41)</f>
        <v>0</v>
      </c>
    </row>
    <row r="36" spans="1:3" ht="11.25" customHeight="1" x14ac:dyDescent="0.3">
      <c r="A36" s="49" t="s">
        <v>183</v>
      </c>
      <c r="B36" s="50">
        <v>0</v>
      </c>
      <c r="C36" s="50">
        <v>0</v>
      </c>
    </row>
    <row r="37" spans="1:3" ht="11.25" customHeight="1" x14ac:dyDescent="0.3">
      <c r="A37" s="49" t="s">
        <v>185</v>
      </c>
      <c r="B37" s="50">
        <v>0</v>
      </c>
      <c r="C37" s="50">
        <v>0</v>
      </c>
    </row>
    <row r="38" spans="1:3" ht="11.25" customHeight="1" x14ac:dyDescent="0.3">
      <c r="A38" s="49" t="s">
        <v>187</v>
      </c>
      <c r="B38" s="50">
        <v>0</v>
      </c>
      <c r="C38" s="50">
        <v>0</v>
      </c>
    </row>
    <row r="39" spans="1:3" ht="11.25" customHeight="1" x14ac:dyDescent="0.3">
      <c r="A39" s="49" t="s">
        <v>189</v>
      </c>
      <c r="B39" s="50">
        <v>0</v>
      </c>
      <c r="C39" s="50">
        <v>0</v>
      </c>
    </row>
    <row r="40" spans="1:3" ht="11.25" customHeight="1" x14ac:dyDescent="0.3">
      <c r="A40" s="49" t="s">
        <v>191</v>
      </c>
      <c r="B40" s="50">
        <v>0</v>
      </c>
      <c r="C40" s="50">
        <v>0</v>
      </c>
    </row>
    <row r="41" spans="1:3" ht="11.25" customHeight="1" x14ac:dyDescent="0.3">
      <c r="A41" s="49" t="s">
        <v>193</v>
      </c>
      <c r="B41" s="50">
        <v>0</v>
      </c>
      <c r="C41" s="50">
        <v>0</v>
      </c>
    </row>
    <row r="42" spans="1:3" ht="11.25" customHeight="1" x14ac:dyDescent="0.3">
      <c r="A42" s="51"/>
      <c r="B42" s="50"/>
      <c r="C42" s="50"/>
    </row>
    <row r="43" spans="1:3" s="8" customFormat="1" ht="11.25" customHeight="1" x14ac:dyDescent="0.3">
      <c r="A43" s="34" t="s">
        <v>200</v>
      </c>
      <c r="B43" s="47">
        <f>B45+B50+B57</f>
        <v>38271.46</v>
      </c>
      <c r="C43" s="47">
        <f>C45+C50+C57</f>
        <v>44437.09</v>
      </c>
    </row>
    <row r="44" spans="1:3" s="8" customFormat="1" ht="11.25" customHeight="1" x14ac:dyDescent="0.3">
      <c r="A44" s="34"/>
      <c r="B44" s="50"/>
      <c r="C44" s="50"/>
    </row>
    <row r="45" spans="1:3" ht="11.25" customHeight="1" x14ac:dyDescent="0.3">
      <c r="A45" s="48" t="s">
        <v>201</v>
      </c>
      <c r="B45" s="47">
        <f>SUM(B46:B48)</f>
        <v>0</v>
      </c>
      <c r="C45" s="47">
        <f>SUM(C46:C48)</f>
        <v>0</v>
      </c>
    </row>
    <row r="46" spans="1:3" ht="11.25" customHeight="1" x14ac:dyDescent="0.3">
      <c r="A46" s="49" t="s">
        <v>138</v>
      </c>
      <c r="B46" s="50">
        <v>0</v>
      </c>
      <c r="C46" s="50">
        <v>0</v>
      </c>
    </row>
    <row r="47" spans="1:3" ht="11.25" customHeight="1" x14ac:dyDescent="0.3">
      <c r="A47" s="49" t="s">
        <v>202</v>
      </c>
      <c r="B47" s="50">
        <v>0</v>
      </c>
      <c r="C47" s="50">
        <v>0</v>
      </c>
    </row>
    <row r="48" spans="1:3" ht="11.25" customHeight="1" x14ac:dyDescent="0.3">
      <c r="A48" s="49" t="s">
        <v>203</v>
      </c>
      <c r="B48" s="50">
        <v>0</v>
      </c>
      <c r="C48" s="50">
        <v>0</v>
      </c>
    </row>
    <row r="49" spans="1:3" ht="11.25" customHeight="1" x14ac:dyDescent="0.3">
      <c r="A49" s="51"/>
      <c r="B49" s="50"/>
      <c r="C49" s="50"/>
    </row>
    <row r="50" spans="1:3" ht="11.25" customHeight="1" x14ac:dyDescent="0.3">
      <c r="A50" s="48" t="s">
        <v>204</v>
      </c>
      <c r="B50" s="47">
        <f>SUM(B51:B55)</f>
        <v>38271.46</v>
      </c>
      <c r="C50" s="47">
        <f>SUM(C51:C55)</f>
        <v>44437.09</v>
      </c>
    </row>
    <row r="51" spans="1:3" ht="11.25" customHeight="1" x14ac:dyDescent="0.3">
      <c r="A51" s="49" t="s">
        <v>205</v>
      </c>
      <c r="B51" s="50">
        <v>38271.46</v>
      </c>
      <c r="C51" s="50">
        <v>0</v>
      </c>
    </row>
    <row r="52" spans="1:3" ht="11.25" customHeight="1" x14ac:dyDescent="0.3">
      <c r="A52" s="49" t="s">
        <v>206</v>
      </c>
      <c r="B52" s="50">
        <v>0</v>
      </c>
      <c r="C52" s="50">
        <v>44437.09</v>
      </c>
    </row>
    <row r="53" spans="1:3" ht="11.25" customHeight="1" x14ac:dyDescent="0.3">
      <c r="A53" s="49" t="s">
        <v>207</v>
      </c>
      <c r="B53" s="50">
        <v>0</v>
      </c>
      <c r="C53" s="50">
        <v>0</v>
      </c>
    </row>
    <row r="54" spans="1:3" ht="11.25" customHeight="1" x14ac:dyDescent="0.3">
      <c r="A54" s="49" t="s">
        <v>208</v>
      </c>
      <c r="B54" s="50">
        <v>0</v>
      </c>
      <c r="C54" s="50">
        <v>0</v>
      </c>
    </row>
    <row r="55" spans="1:3" ht="11.25" customHeight="1" x14ac:dyDescent="0.3">
      <c r="A55" s="49" t="s">
        <v>209</v>
      </c>
      <c r="B55" s="50">
        <v>0</v>
      </c>
      <c r="C55" s="50">
        <v>0</v>
      </c>
    </row>
    <row r="56" spans="1:3" ht="11.25" customHeight="1" x14ac:dyDescent="0.3">
      <c r="A56" s="51"/>
      <c r="B56" s="50"/>
      <c r="C56" s="50"/>
    </row>
    <row r="57" spans="1:3" ht="11.25" customHeight="1" x14ac:dyDescent="0.3">
      <c r="A57" s="48" t="s">
        <v>210</v>
      </c>
      <c r="B57" s="47">
        <f>SUM(B58:B59)</f>
        <v>0</v>
      </c>
      <c r="C57" s="47">
        <f>SUM(C58:C59)</f>
        <v>0</v>
      </c>
    </row>
    <row r="58" spans="1:3" ht="11.25" customHeight="1" x14ac:dyDescent="0.3">
      <c r="A58" s="49" t="s">
        <v>211</v>
      </c>
      <c r="B58" s="50">
        <v>0</v>
      </c>
      <c r="C58" s="50">
        <v>0</v>
      </c>
    </row>
    <row r="59" spans="1:3" ht="11.25" customHeight="1" x14ac:dyDescent="0.3">
      <c r="A59" s="49" t="s">
        <v>212</v>
      </c>
      <c r="B59" s="50">
        <v>0</v>
      </c>
      <c r="C59" s="50">
        <v>0</v>
      </c>
    </row>
    <row r="60" spans="1:3" ht="11.25" customHeight="1" x14ac:dyDescent="0.3">
      <c r="A60" s="52"/>
      <c r="B60" s="50"/>
      <c r="C60" s="50"/>
    </row>
    <row r="62" spans="1:3" ht="27" customHeight="1" x14ac:dyDescent="0.3">
      <c r="A62" s="471" t="s">
        <v>157</v>
      </c>
      <c r="B62" s="472"/>
      <c r="C62" s="472"/>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68"/>
  <sheetViews>
    <sheetView zoomScaleNormal="100" workbookViewId="0">
      <selection activeCell="D19" sqref="D19"/>
    </sheetView>
  </sheetViews>
  <sheetFormatPr baseColWidth="10" defaultColWidth="9.33203125" defaultRowHeight="10.199999999999999" x14ac:dyDescent="0.2"/>
  <cols>
    <col min="1" max="1" width="70.6640625" style="53" customWidth="1"/>
    <col min="2" max="3" width="20.109375" style="53" customWidth="1"/>
    <col min="4" max="16384" width="9.33203125" style="53"/>
  </cols>
  <sheetData>
    <row r="1" spans="1:22" ht="45" customHeight="1" x14ac:dyDescent="0.2">
      <c r="A1" s="465" t="s">
        <v>677</v>
      </c>
      <c r="B1" s="466"/>
      <c r="C1" s="467"/>
    </row>
    <row r="2" spans="1:22" ht="15" customHeight="1" x14ac:dyDescent="0.2">
      <c r="A2" s="54" t="s">
        <v>100</v>
      </c>
      <c r="B2" s="31">
        <v>2025</v>
      </c>
      <c r="C2" s="31">
        <v>2024</v>
      </c>
      <c r="V2" s="53" t="s">
        <v>101</v>
      </c>
    </row>
    <row r="3" spans="1:22" ht="11.25" customHeight="1" x14ac:dyDescent="0.2">
      <c r="A3" s="34" t="s">
        <v>222</v>
      </c>
      <c r="B3" s="27"/>
      <c r="C3" s="27"/>
    </row>
    <row r="4" spans="1:22" ht="11.25" customHeight="1" x14ac:dyDescent="0.2">
      <c r="A4" s="48" t="s">
        <v>220</v>
      </c>
      <c r="B4" s="55">
        <f>SUM(B5:B14)</f>
        <v>3193948.3899999997</v>
      </c>
      <c r="C4" s="55">
        <f>SUM(C5:C14)</f>
        <v>6803360.9100000001</v>
      </c>
      <c r="D4" s="56" t="s">
        <v>223</v>
      </c>
    </row>
    <row r="5" spans="1:22" ht="11.25" customHeight="1" x14ac:dyDescent="0.2">
      <c r="A5" s="49" t="s">
        <v>104</v>
      </c>
      <c r="B5" s="28">
        <v>0</v>
      </c>
      <c r="C5" s="28">
        <v>0</v>
      </c>
      <c r="D5" s="57">
        <v>100000</v>
      </c>
    </row>
    <row r="6" spans="1:22" ht="11.25" customHeight="1" x14ac:dyDescent="0.2">
      <c r="A6" s="49" t="s">
        <v>105</v>
      </c>
      <c r="B6" s="28">
        <v>0</v>
      </c>
      <c r="C6" s="28">
        <v>0</v>
      </c>
      <c r="D6" s="57">
        <v>200000</v>
      </c>
    </row>
    <row r="7" spans="1:22" ht="11.25" customHeight="1" x14ac:dyDescent="0.2">
      <c r="A7" s="49" t="s">
        <v>106</v>
      </c>
      <c r="B7" s="28">
        <v>0</v>
      </c>
      <c r="C7" s="28">
        <v>0</v>
      </c>
      <c r="D7" s="57">
        <v>300000</v>
      </c>
    </row>
    <row r="8" spans="1:22" ht="11.25" customHeight="1" x14ac:dyDescent="0.2">
      <c r="A8" s="49" t="s">
        <v>107</v>
      </c>
      <c r="B8" s="28">
        <v>0</v>
      </c>
      <c r="C8" s="28">
        <v>0</v>
      </c>
      <c r="D8" s="57">
        <v>400000</v>
      </c>
    </row>
    <row r="9" spans="1:22" ht="11.25" customHeight="1" x14ac:dyDescent="0.2">
      <c r="A9" s="49" t="s">
        <v>108</v>
      </c>
      <c r="B9" s="28">
        <v>0</v>
      </c>
      <c r="C9" s="28">
        <v>2556.7800000000002</v>
      </c>
      <c r="D9" s="57">
        <v>500000</v>
      </c>
    </row>
    <row r="10" spans="1:22" ht="11.25" customHeight="1" x14ac:dyDescent="0.2">
      <c r="A10" s="49" t="s">
        <v>109</v>
      </c>
      <c r="B10" s="28">
        <v>0</v>
      </c>
      <c r="C10" s="28">
        <v>0</v>
      </c>
      <c r="D10" s="57">
        <v>600000</v>
      </c>
    </row>
    <row r="11" spans="1:22" ht="11.25" customHeight="1" x14ac:dyDescent="0.2">
      <c r="A11" s="49" t="s">
        <v>110</v>
      </c>
      <c r="B11" s="28">
        <v>82729.34</v>
      </c>
      <c r="C11" s="28">
        <v>139740.5</v>
      </c>
      <c r="D11" s="57">
        <v>700000</v>
      </c>
    </row>
    <row r="12" spans="1:22" ht="20.399999999999999" x14ac:dyDescent="0.2">
      <c r="A12" s="49" t="s">
        <v>112</v>
      </c>
      <c r="B12" s="28">
        <v>0</v>
      </c>
      <c r="C12" s="28">
        <v>0</v>
      </c>
      <c r="D12" s="57">
        <v>800000</v>
      </c>
    </row>
    <row r="13" spans="1:22" ht="11.25" customHeight="1" x14ac:dyDescent="0.2">
      <c r="A13" s="49" t="s">
        <v>113</v>
      </c>
      <c r="B13" s="28">
        <v>3111219.05</v>
      </c>
      <c r="C13" s="28">
        <v>6661063.6299999999</v>
      </c>
      <c r="D13" s="57">
        <v>900000</v>
      </c>
    </row>
    <row r="14" spans="1:22" ht="11.25" customHeight="1" x14ac:dyDescent="0.2">
      <c r="A14" s="49" t="s">
        <v>224</v>
      </c>
      <c r="B14" s="28">
        <v>0</v>
      </c>
      <c r="C14" s="28">
        <v>0</v>
      </c>
      <c r="D14" s="56" t="s">
        <v>225</v>
      </c>
    </row>
    <row r="15" spans="1:22" ht="11.25" customHeight="1" x14ac:dyDescent="0.2">
      <c r="A15" s="51"/>
      <c r="B15" s="27"/>
      <c r="C15" s="27"/>
      <c r="D15" s="56" t="s">
        <v>223</v>
      </c>
    </row>
    <row r="16" spans="1:22" ht="11.25" customHeight="1" x14ac:dyDescent="0.2">
      <c r="A16" s="48" t="s">
        <v>221</v>
      </c>
      <c r="B16" s="55">
        <f>SUM(B17:B32)</f>
        <v>3200114.02</v>
      </c>
      <c r="C16" s="55">
        <f>SUM(C17:C32)</f>
        <v>6740125.830000001</v>
      </c>
      <c r="D16" s="56" t="s">
        <v>223</v>
      </c>
    </row>
    <row r="17" spans="1:4" ht="11.25" customHeight="1" x14ac:dyDescent="0.2">
      <c r="A17" s="49" t="s">
        <v>123</v>
      </c>
      <c r="B17" s="28">
        <v>2412677.1800000002</v>
      </c>
      <c r="C17" s="28">
        <v>5030325.9400000004</v>
      </c>
      <c r="D17" s="57">
        <v>1000</v>
      </c>
    </row>
    <row r="18" spans="1:4" ht="11.25" customHeight="1" x14ac:dyDescent="0.2">
      <c r="A18" s="49" t="s">
        <v>124</v>
      </c>
      <c r="B18" s="28">
        <v>219479.24</v>
      </c>
      <c r="C18" s="28">
        <v>676056.82</v>
      </c>
      <c r="D18" s="57">
        <v>2000</v>
      </c>
    </row>
    <row r="19" spans="1:4" ht="11.25" customHeight="1" x14ac:dyDescent="0.2">
      <c r="A19" s="49" t="s">
        <v>125</v>
      </c>
      <c r="B19" s="28">
        <v>421109.35</v>
      </c>
      <c r="C19" s="28">
        <v>554159.31999999995</v>
      </c>
      <c r="D19" s="57">
        <v>3000</v>
      </c>
    </row>
    <row r="20" spans="1:4" ht="11.25" customHeight="1" x14ac:dyDescent="0.2">
      <c r="A20" s="49" t="s">
        <v>127</v>
      </c>
      <c r="B20" s="28">
        <v>0</v>
      </c>
      <c r="C20" s="28">
        <v>0</v>
      </c>
      <c r="D20" s="57">
        <v>4100</v>
      </c>
    </row>
    <row r="21" spans="1:4" ht="11.25" customHeight="1" x14ac:dyDescent="0.2">
      <c r="A21" s="49" t="s">
        <v>226</v>
      </c>
      <c r="B21" s="28">
        <v>0</v>
      </c>
      <c r="C21" s="28">
        <v>0</v>
      </c>
      <c r="D21" s="57">
        <v>4200</v>
      </c>
    </row>
    <row r="22" spans="1:4" ht="11.25" customHeight="1" x14ac:dyDescent="0.2">
      <c r="A22" s="49" t="s">
        <v>129</v>
      </c>
      <c r="B22" s="28">
        <v>0</v>
      </c>
      <c r="C22" s="28">
        <v>0</v>
      </c>
      <c r="D22" s="57">
        <v>4300</v>
      </c>
    </row>
    <row r="23" spans="1:4" ht="11.25" customHeight="1" x14ac:dyDescent="0.2">
      <c r="A23" s="49" t="s">
        <v>130</v>
      </c>
      <c r="B23" s="28">
        <v>146848.25</v>
      </c>
      <c r="C23" s="28">
        <v>479583.75</v>
      </c>
      <c r="D23" s="57">
        <v>4400</v>
      </c>
    </row>
    <row r="24" spans="1:4" ht="11.25" customHeight="1" x14ac:dyDescent="0.2">
      <c r="A24" s="49" t="s">
        <v>131</v>
      </c>
      <c r="B24" s="28">
        <v>0</v>
      </c>
      <c r="C24" s="28">
        <v>0</v>
      </c>
      <c r="D24" s="57">
        <v>4500</v>
      </c>
    </row>
    <row r="25" spans="1:4" ht="11.25" customHeight="1" x14ac:dyDescent="0.2">
      <c r="A25" s="49" t="s">
        <v>132</v>
      </c>
      <c r="B25" s="28">
        <v>0</v>
      </c>
      <c r="C25" s="28">
        <v>0</v>
      </c>
      <c r="D25" s="57">
        <v>4600</v>
      </c>
    </row>
    <row r="26" spans="1:4" ht="11.25" customHeight="1" x14ac:dyDescent="0.2">
      <c r="A26" s="49" t="s">
        <v>133</v>
      </c>
      <c r="B26" s="28">
        <v>0</v>
      </c>
      <c r="C26" s="28">
        <v>0</v>
      </c>
      <c r="D26" s="57">
        <v>4700</v>
      </c>
    </row>
    <row r="27" spans="1:4" ht="11.25" customHeight="1" x14ac:dyDescent="0.2">
      <c r="A27" s="49" t="s">
        <v>134</v>
      </c>
      <c r="B27" s="28">
        <v>0</v>
      </c>
      <c r="C27" s="28">
        <v>0</v>
      </c>
      <c r="D27" s="57">
        <v>4800</v>
      </c>
    </row>
    <row r="28" spans="1:4" ht="11.25" customHeight="1" x14ac:dyDescent="0.2">
      <c r="A28" s="49" t="s">
        <v>135</v>
      </c>
      <c r="B28" s="28">
        <v>0</v>
      </c>
      <c r="C28" s="28">
        <v>0</v>
      </c>
      <c r="D28" s="57">
        <v>4900</v>
      </c>
    </row>
    <row r="29" spans="1:4" ht="11.25" customHeight="1" x14ac:dyDescent="0.2">
      <c r="A29" s="49" t="s">
        <v>137</v>
      </c>
      <c r="B29" s="28">
        <v>0</v>
      </c>
      <c r="C29" s="28">
        <v>0</v>
      </c>
      <c r="D29" s="57">
        <v>8100</v>
      </c>
    </row>
    <row r="30" spans="1:4" ht="11.25" customHeight="1" x14ac:dyDescent="0.2">
      <c r="A30" s="49" t="s">
        <v>138</v>
      </c>
      <c r="B30" s="28">
        <v>0</v>
      </c>
      <c r="C30" s="28">
        <v>0</v>
      </c>
      <c r="D30" s="57">
        <v>8300</v>
      </c>
    </row>
    <row r="31" spans="1:4" ht="11.25" customHeight="1" x14ac:dyDescent="0.2">
      <c r="A31" s="49" t="s">
        <v>139</v>
      </c>
      <c r="B31" s="28">
        <v>0</v>
      </c>
      <c r="C31" s="28">
        <v>0</v>
      </c>
      <c r="D31" s="57">
        <v>8500</v>
      </c>
    </row>
    <row r="32" spans="1:4" ht="11.25" customHeight="1" x14ac:dyDescent="0.2">
      <c r="A32" s="49" t="s">
        <v>227</v>
      </c>
      <c r="B32" s="28">
        <v>0</v>
      </c>
      <c r="C32" s="28">
        <v>0</v>
      </c>
      <c r="D32" s="56" t="s">
        <v>223</v>
      </c>
    </row>
    <row r="33" spans="1:4" ht="11.25" customHeight="1" x14ac:dyDescent="0.2">
      <c r="A33" s="34" t="s">
        <v>228</v>
      </c>
      <c r="B33" s="55">
        <f>B4-B16</f>
        <v>-6165.6300000003539</v>
      </c>
      <c r="C33" s="55">
        <f>C4-C16</f>
        <v>63235.079999999143</v>
      </c>
      <c r="D33" s="56" t="s">
        <v>223</v>
      </c>
    </row>
    <row r="34" spans="1:4" ht="11.25" customHeight="1" x14ac:dyDescent="0.2">
      <c r="A34" s="39"/>
      <c r="B34" s="27"/>
      <c r="C34" s="27"/>
      <c r="D34" s="56" t="s">
        <v>223</v>
      </c>
    </row>
    <row r="35" spans="1:4" ht="11.25" customHeight="1" x14ac:dyDescent="0.2">
      <c r="A35" s="34" t="s">
        <v>229</v>
      </c>
      <c r="B35" s="27"/>
      <c r="C35" s="27"/>
      <c r="D35" s="56" t="s">
        <v>223</v>
      </c>
    </row>
    <row r="36" spans="1:4" ht="11.25" customHeight="1" x14ac:dyDescent="0.2">
      <c r="A36" s="48" t="s">
        <v>220</v>
      </c>
      <c r="B36" s="55">
        <f>SUM(B37:B39)</f>
        <v>0</v>
      </c>
      <c r="C36" s="55">
        <f>SUM(C37:C39)</f>
        <v>0</v>
      </c>
      <c r="D36" s="56" t="s">
        <v>223</v>
      </c>
    </row>
    <row r="37" spans="1:4" ht="11.25" customHeight="1" x14ac:dyDescent="0.2">
      <c r="A37" s="49" t="s">
        <v>184</v>
      </c>
      <c r="B37" s="28">
        <v>0</v>
      </c>
      <c r="C37" s="28">
        <v>0</v>
      </c>
      <c r="D37" s="56">
        <v>620001</v>
      </c>
    </row>
    <row r="38" spans="1:4" ht="11.25" customHeight="1" x14ac:dyDescent="0.2">
      <c r="A38" s="49" t="s">
        <v>186</v>
      </c>
      <c r="B38" s="28">
        <v>0</v>
      </c>
      <c r="C38" s="28">
        <v>0</v>
      </c>
      <c r="D38" s="56">
        <v>621001</v>
      </c>
    </row>
    <row r="39" spans="1:4" ht="11.25" customHeight="1" x14ac:dyDescent="0.2">
      <c r="A39" s="49" t="s">
        <v>230</v>
      </c>
      <c r="B39" s="28">
        <v>0</v>
      </c>
      <c r="C39" s="28">
        <v>0</v>
      </c>
      <c r="D39" s="56" t="s">
        <v>223</v>
      </c>
    </row>
    <row r="40" spans="1:4" ht="11.25" customHeight="1" x14ac:dyDescent="0.2">
      <c r="A40" s="51"/>
      <c r="B40" s="27"/>
      <c r="C40" s="27"/>
      <c r="D40" s="56" t="s">
        <v>223</v>
      </c>
    </row>
    <row r="41" spans="1:4" ht="11.25" customHeight="1" x14ac:dyDescent="0.2">
      <c r="A41" s="48" t="s">
        <v>221</v>
      </c>
      <c r="B41" s="55">
        <f>SUM(B42:B44)</f>
        <v>258499</v>
      </c>
      <c r="C41" s="55">
        <f>SUM(C42:C44)</f>
        <v>32999.99</v>
      </c>
      <c r="D41" s="56" t="s">
        <v>223</v>
      </c>
    </row>
    <row r="42" spans="1:4" ht="11.25" customHeight="1" x14ac:dyDescent="0.2">
      <c r="A42" s="49" t="s">
        <v>184</v>
      </c>
      <c r="B42" s="28">
        <v>0</v>
      </c>
      <c r="C42" s="28">
        <v>0</v>
      </c>
      <c r="D42" s="56">
        <v>6000</v>
      </c>
    </row>
    <row r="43" spans="1:4" ht="11.25" customHeight="1" x14ac:dyDescent="0.2">
      <c r="A43" s="49" t="s">
        <v>186</v>
      </c>
      <c r="B43" s="28">
        <v>258499</v>
      </c>
      <c r="C43" s="28">
        <v>32999.99</v>
      </c>
      <c r="D43" s="56">
        <v>5000</v>
      </c>
    </row>
    <row r="44" spans="1:4" ht="11.25" customHeight="1" x14ac:dyDescent="0.2">
      <c r="A44" s="49" t="s">
        <v>231</v>
      </c>
      <c r="B44" s="28">
        <v>0</v>
      </c>
      <c r="C44" s="28">
        <v>0</v>
      </c>
      <c r="D44" s="56">
        <v>7000</v>
      </c>
    </row>
    <row r="45" spans="1:4" ht="11.25" customHeight="1" x14ac:dyDescent="0.2">
      <c r="A45" s="34" t="s">
        <v>232</v>
      </c>
      <c r="B45" s="55">
        <f>B36-B41</f>
        <v>-258499</v>
      </c>
      <c r="C45" s="55">
        <f>C36-C41</f>
        <v>-32999.99</v>
      </c>
      <c r="D45" s="56" t="s">
        <v>223</v>
      </c>
    </row>
    <row r="46" spans="1:4" ht="11.25" customHeight="1" x14ac:dyDescent="0.2">
      <c r="A46" s="39"/>
      <c r="B46" s="27"/>
      <c r="C46" s="27"/>
      <c r="D46" s="56" t="s">
        <v>223</v>
      </c>
    </row>
    <row r="47" spans="1:4" ht="11.25" customHeight="1" x14ac:dyDescent="0.2">
      <c r="A47" s="34" t="s">
        <v>233</v>
      </c>
      <c r="B47" s="27"/>
      <c r="C47" s="27"/>
      <c r="D47" s="56" t="s">
        <v>223</v>
      </c>
    </row>
    <row r="48" spans="1:4" ht="11.25" customHeight="1" x14ac:dyDescent="0.2">
      <c r="A48" s="48" t="s">
        <v>220</v>
      </c>
      <c r="B48" s="55">
        <f>SUM(B49+B52)</f>
        <v>0</v>
      </c>
      <c r="C48" s="55">
        <f>SUM(C49+C52)</f>
        <v>20620.759999999998</v>
      </c>
      <c r="D48" s="56" t="s">
        <v>223</v>
      </c>
    </row>
    <row r="49" spans="1:4" ht="11.25" customHeight="1" x14ac:dyDescent="0.2">
      <c r="A49" s="49" t="s">
        <v>234</v>
      </c>
      <c r="B49" s="28">
        <f>B50+B51</f>
        <v>0</v>
      </c>
      <c r="C49" s="28">
        <f>C50+C51</f>
        <v>0</v>
      </c>
      <c r="D49" s="56" t="s">
        <v>223</v>
      </c>
    </row>
    <row r="50" spans="1:4" ht="11.25" customHeight="1" x14ac:dyDescent="0.2">
      <c r="A50" s="49" t="s">
        <v>235</v>
      </c>
      <c r="B50" s="28">
        <v>0</v>
      </c>
      <c r="C50" s="28">
        <v>0</v>
      </c>
      <c r="D50" s="58" t="s">
        <v>236</v>
      </c>
    </row>
    <row r="51" spans="1:4" ht="11.25" customHeight="1" x14ac:dyDescent="0.2">
      <c r="A51" s="49" t="s">
        <v>237</v>
      </c>
      <c r="B51" s="28">
        <v>0</v>
      </c>
      <c r="C51" s="28">
        <v>0</v>
      </c>
      <c r="D51" s="58" t="s">
        <v>239</v>
      </c>
    </row>
    <row r="52" spans="1:4" ht="11.25" customHeight="1" x14ac:dyDescent="0.2">
      <c r="A52" s="49" t="s">
        <v>238</v>
      </c>
      <c r="B52" s="28">
        <v>0</v>
      </c>
      <c r="C52" s="28">
        <v>20620.759999999998</v>
      </c>
      <c r="D52" s="58"/>
    </row>
    <row r="53" spans="1:4" ht="11.25" customHeight="1" x14ac:dyDescent="0.2">
      <c r="A53" s="51"/>
      <c r="B53" s="27"/>
      <c r="C53" s="27"/>
      <c r="D53" s="56" t="s">
        <v>223</v>
      </c>
    </row>
    <row r="54" spans="1:4" ht="11.25" customHeight="1" x14ac:dyDescent="0.2">
      <c r="A54" s="48" t="s">
        <v>221</v>
      </c>
      <c r="B54" s="55">
        <f>SUM(B55+B58)</f>
        <v>62808.99</v>
      </c>
      <c r="C54" s="55">
        <f>SUM(C55+C58)</f>
        <v>0</v>
      </c>
      <c r="D54" s="56" t="s">
        <v>223</v>
      </c>
    </row>
    <row r="55" spans="1:4" ht="11.25" customHeight="1" x14ac:dyDescent="0.2">
      <c r="A55" s="49" t="s">
        <v>240</v>
      </c>
      <c r="B55" s="28">
        <f>SUM(B56+B57)</f>
        <v>0</v>
      </c>
      <c r="C55" s="28">
        <f>SUM(C56+C57)</f>
        <v>0</v>
      </c>
      <c r="D55" s="56" t="s">
        <v>223</v>
      </c>
    </row>
    <row r="56" spans="1:4" ht="11.25" customHeight="1" x14ac:dyDescent="0.2">
      <c r="A56" s="49" t="s">
        <v>235</v>
      </c>
      <c r="B56" s="28">
        <v>0</v>
      </c>
      <c r="C56" s="28">
        <v>0</v>
      </c>
      <c r="D56" s="56" t="s">
        <v>241</v>
      </c>
    </row>
    <row r="57" spans="1:4" ht="11.25" customHeight="1" x14ac:dyDescent="0.2">
      <c r="A57" s="49" t="s">
        <v>237</v>
      </c>
      <c r="B57" s="28">
        <v>0</v>
      </c>
      <c r="C57" s="28">
        <v>0</v>
      </c>
      <c r="D57" s="56" t="s">
        <v>242</v>
      </c>
    </row>
    <row r="58" spans="1:4" ht="11.25" customHeight="1" x14ac:dyDescent="0.2">
      <c r="A58" s="49" t="s">
        <v>243</v>
      </c>
      <c r="B58" s="28">
        <v>62808.99</v>
      </c>
      <c r="C58" s="28">
        <v>0</v>
      </c>
      <c r="D58" s="56" t="s">
        <v>223</v>
      </c>
    </row>
    <row r="59" spans="1:4" ht="11.25" customHeight="1" x14ac:dyDescent="0.2">
      <c r="A59" s="34" t="s">
        <v>244</v>
      </c>
      <c r="B59" s="55">
        <f>B48-B54</f>
        <v>-62808.99</v>
      </c>
      <c r="C59" s="55">
        <f>C48-C54</f>
        <v>20620.759999999998</v>
      </c>
      <c r="D59" s="56" t="s">
        <v>223</v>
      </c>
    </row>
    <row r="60" spans="1:4" ht="11.25" customHeight="1" x14ac:dyDescent="0.2">
      <c r="A60" s="39"/>
      <c r="B60" s="27"/>
      <c r="C60" s="27"/>
      <c r="D60" s="56" t="s">
        <v>223</v>
      </c>
    </row>
    <row r="61" spans="1:4" ht="11.25" customHeight="1" x14ac:dyDescent="0.2">
      <c r="A61" s="34" t="s">
        <v>245</v>
      </c>
      <c r="B61" s="55">
        <f>B59+B45+B33</f>
        <v>-327473.62000000034</v>
      </c>
      <c r="C61" s="55">
        <f>C59+C45+C33</f>
        <v>50855.849999999147</v>
      </c>
      <c r="D61" s="56" t="s">
        <v>223</v>
      </c>
    </row>
    <row r="62" spans="1:4" ht="11.25" customHeight="1" x14ac:dyDescent="0.2">
      <c r="A62" s="39"/>
      <c r="B62" s="27"/>
      <c r="C62" s="27"/>
      <c r="D62" s="56" t="s">
        <v>223</v>
      </c>
    </row>
    <row r="63" spans="1:4" ht="11.25" customHeight="1" x14ac:dyDescent="0.2">
      <c r="A63" s="34" t="s">
        <v>246</v>
      </c>
      <c r="B63" s="55">
        <v>754963.04</v>
      </c>
      <c r="C63" s="55">
        <v>704107.19</v>
      </c>
      <c r="D63" s="56" t="s">
        <v>223</v>
      </c>
    </row>
    <row r="64" spans="1:4" ht="11.25" customHeight="1" x14ac:dyDescent="0.2">
      <c r="A64" s="39"/>
      <c r="B64" s="27"/>
      <c r="C64" s="27"/>
      <c r="D64" s="56" t="s">
        <v>223</v>
      </c>
    </row>
    <row r="65" spans="1:4" ht="11.25" customHeight="1" x14ac:dyDescent="0.2">
      <c r="A65" s="34" t="s">
        <v>247</v>
      </c>
      <c r="B65" s="55">
        <v>427489.42</v>
      </c>
      <c r="C65" s="55">
        <v>754963.04</v>
      </c>
      <c r="D65" s="56" t="s">
        <v>223</v>
      </c>
    </row>
    <row r="66" spans="1:4" ht="11.25" customHeight="1" x14ac:dyDescent="0.2">
      <c r="A66" s="52"/>
      <c r="B66" s="59"/>
      <c r="C66" s="60"/>
    </row>
    <row r="68" spans="1:4" ht="27.75" customHeight="1" x14ac:dyDescent="0.2">
      <c r="A68" s="471" t="s">
        <v>157</v>
      </c>
      <c r="B68" s="473"/>
      <c r="C68" s="473"/>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zoomScaleNormal="100" workbookViewId="0">
      <selection sqref="A1:XFD1048576"/>
    </sheetView>
  </sheetViews>
  <sheetFormatPr baseColWidth="10" defaultColWidth="9.33203125" defaultRowHeight="10.199999999999999" x14ac:dyDescent="0.2"/>
  <cols>
    <col min="1" max="1" width="51.21875" style="61" customWidth="1"/>
    <col min="2" max="6" width="16.21875" style="61" customWidth="1"/>
    <col min="7" max="16384" width="9.33203125" style="61"/>
  </cols>
  <sheetData>
    <row r="1" spans="1:6" ht="45" customHeight="1" x14ac:dyDescent="0.2">
      <c r="A1" s="465" t="s">
        <v>678</v>
      </c>
      <c r="B1" s="466"/>
      <c r="C1" s="466"/>
      <c r="D1" s="466"/>
      <c r="E1" s="466"/>
      <c r="F1" s="467"/>
    </row>
    <row r="2" spans="1:6" ht="20.399999999999999" x14ac:dyDescent="0.2">
      <c r="A2" s="31" t="s">
        <v>100</v>
      </c>
      <c r="B2" s="62" t="s">
        <v>248</v>
      </c>
      <c r="C2" s="62" t="s">
        <v>249</v>
      </c>
      <c r="D2" s="62" t="s">
        <v>250</v>
      </c>
      <c r="E2" s="62" t="s">
        <v>251</v>
      </c>
      <c r="F2" s="62" t="s">
        <v>252</v>
      </c>
    </row>
    <row r="3" spans="1:6" x14ac:dyDescent="0.2">
      <c r="A3" s="63" t="s">
        <v>158</v>
      </c>
      <c r="B3" s="55">
        <f>B4+B12</f>
        <v>1753939.05</v>
      </c>
      <c r="C3" s="55">
        <f t="shared" ref="C3:F3" si="0">C4+C12</f>
        <v>6947822.29</v>
      </c>
      <c r="D3" s="55">
        <f t="shared" si="0"/>
        <v>6979208.8300000001</v>
      </c>
      <c r="E3" s="55">
        <f t="shared" si="0"/>
        <v>1722552.51</v>
      </c>
      <c r="F3" s="55">
        <f t="shared" si="0"/>
        <v>-31386.539999999979</v>
      </c>
    </row>
    <row r="4" spans="1:6" x14ac:dyDescent="0.2">
      <c r="A4" s="64" t="s">
        <v>160</v>
      </c>
      <c r="B4" s="55">
        <f>SUM(B5:B11)</f>
        <v>835619.90000000014</v>
      </c>
      <c r="C4" s="55">
        <f>SUM(C5:C11)</f>
        <v>6430824.29</v>
      </c>
      <c r="D4" s="55">
        <f>SUM(D5:D11)</f>
        <v>6720709.8300000001</v>
      </c>
      <c r="E4" s="55">
        <f>SUM(E5:E11)</f>
        <v>545734.3600000001</v>
      </c>
      <c r="F4" s="55">
        <f>SUM(F5:F11)</f>
        <v>-289885.53999999998</v>
      </c>
    </row>
    <row r="5" spans="1:6" x14ac:dyDescent="0.2">
      <c r="A5" s="65" t="s">
        <v>162</v>
      </c>
      <c r="B5" s="28">
        <v>754963.04</v>
      </c>
      <c r="C5" s="28">
        <v>3196875.74</v>
      </c>
      <c r="D5" s="28">
        <v>3524349.36</v>
      </c>
      <c r="E5" s="28">
        <f>B5+C5-D5</f>
        <v>427489.42000000039</v>
      </c>
      <c r="F5" s="28">
        <f t="shared" ref="F5:F11" si="1">E5-B5</f>
        <v>-327473.61999999965</v>
      </c>
    </row>
    <row r="6" spans="1:6" x14ac:dyDescent="0.2">
      <c r="A6" s="65" t="s">
        <v>164</v>
      </c>
      <c r="B6" s="28">
        <v>79636.06</v>
      </c>
      <c r="C6" s="28">
        <v>3233948.55</v>
      </c>
      <c r="D6" s="28">
        <v>3196360.47</v>
      </c>
      <c r="E6" s="28">
        <f t="shared" ref="E6:E11" si="2">B6+C6-D6</f>
        <v>117224.13999999966</v>
      </c>
      <c r="F6" s="28">
        <f t="shared" si="1"/>
        <v>37588.079999999667</v>
      </c>
    </row>
    <row r="7" spans="1:6" x14ac:dyDescent="0.2">
      <c r="A7" s="65" t="s">
        <v>166</v>
      </c>
      <c r="B7" s="28">
        <v>1020.8</v>
      </c>
      <c r="C7" s="28">
        <v>0</v>
      </c>
      <c r="D7" s="28">
        <v>0</v>
      </c>
      <c r="E7" s="28">
        <f t="shared" si="2"/>
        <v>1020.8</v>
      </c>
      <c r="F7" s="28">
        <f t="shared" si="1"/>
        <v>0</v>
      </c>
    </row>
    <row r="8" spans="1:6" x14ac:dyDescent="0.2">
      <c r="A8" s="65" t="s">
        <v>168</v>
      </c>
      <c r="B8" s="28">
        <v>0</v>
      </c>
      <c r="C8" s="28">
        <v>0</v>
      </c>
      <c r="D8" s="28">
        <v>0</v>
      </c>
      <c r="E8" s="28">
        <f t="shared" si="2"/>
        <v>0</v>
      </c>
      <c r="F8" s="28">
        <f t="shared" si="1"/>
        <v>0</v>
      </c>
    </row>
    <row r="9" spans="1:6" x14ac:dyDescent="0.2">
      <c r="A9" s="65" t="s">
        <v>170</v>
      </c>
      <c r="B9" s="28">
        <v>0</v>
      </c>
      <c r="C9" s="28">
        <v>0</v>
      </c>
      <c r="D9" s="28">
        <v>0</v>
      </c>
      <c r="E9" s="28">
        <f t="shared" si="2"/>
        <v>0</v>
      </c>
      <c r="F9" s="28">
        <f t="shared" si="1"/>
        <v>0</v>
      </c>
    </row>
    <row r="10" spans="1:6" x14ac:dyDescent="0.2">
      <c r="A10" s="65" t="s">
        <v>172</v>
      </c>
      <c r="B10" s="28">
        <v>0</v>
      </c>
      <c r="C10" s="28">
        <v>0</v>
      </c>
      <c r="D10" s="28">
        <v>0</v>
      </c>
      <c r="E10" s="28">
        <f t="shared" si="2"/>
        <v>0</v>
      </c>
      <c r="F10" s="28">
        <f t="shared" si="1"/>
        <v>0</v>
      </c>
    </row>
    <row r="11" spans="1:6" x14ac:dyDescent="0.2">
      <c r="A11" s="65" t="s">
        <v>174</v>
      </c>
      <c r="B11" s="28">
        <v>0</v>
      </c>
      <c r="C11" s="28">
        <v>0</v>
      </c>
      <c r="D11" s="28">
        <v>0</v>
      </c>
      <c r="E11" s="28">
        <f t="shared" si="2"/>
        <v>0</v>
      </c>
      <c r="F11" s="28">
        <f t="shared" si="1"/>
        <v>0</v>
      </c>
    </row>
    <row r="12" spans="1:6" x14ac:dyDescent="0.2">
      <c r="A12" s="64" t="s">
        <v>179</v>
      </c>
      <c r="B12" s="55">
        <f>SUM(B13:B21)</f>
        <v>918319.14999999991</v>
      </c>
      <c r="C12" s="55">
        <f>SUM(C13:C21)</f>
        <v>516998</v>
      </c>
      <c r="D12" s="55">
        <f>SUM(D13:D21)</f>
        <v>258499</v>
      </c>
      <c r="E12" s="55">
        <f>SUM(E13:E21)</f>
        <v>1176818.1499999999</v>
      </c>
      <c r="F12" s="55">
        <f>SUM(F13:F21)</f>
        <v>258499</v>
      </c>
    </row>
    <row r="13" spans="1:6" x14ac:dyDescent="0.2">
      <c r="A13" s="65" t="s">
        <v>180</v>
      </c>
      <c r="B13" s="28">
        <v>0</v>
      </c>
      <c r="C13" s="28">
        <v>0</v>
      </c>
      <c r="D13" s="28">
        <v>0</v>
      </c>
      <c r="E13" s="28">
        <f>B13+C13-D13</f>
        <v>0</v>
      </c>
      <c r="F13" s="28">
        <f t="shared" ref="F13:F21" si="3">E13-B13</f>
        <v>0</v>
      </c>
    </row>
    <row r="14" spans="1:6" x14ac:dyDescent="0.2">
      <c r="A14" s="65" t="s">
        <v>182</v>
      </c>
      <c r="B14" s="66">
        <v>0</v>
      </c>
      <c r="C14" s="66">
        <v>0</v>
      </c>
      <c r="D14" s="66">
        <v>0</v>
      </c>
      <c r="E14" s="66">
        <f t="shared" ref="E14:E21" si="4">B14+C14-D14</f>
        <v>0</v>
      </c>
      <c r="F14" s="66">
        <f t="shared" si="3"/>
        <v>0</v>
      </c>
    </row>
    <row r="15" spans="1:6" x14ac:dyDescent="0.2">
      <c r="A15" s="65" t="s">
        <v>184</v>
      </c>
      <c r="B15" s="66">
        <v>599126.67000000004</v>
      </c>
      <c r="C15" s="66">
        <v>0</v>
      </c>
      <c r="D15" s="66">
        <v>0</v>
      </c>
      <c r="E15" s="66">
        <f t="shared" si="4"/>
        <v>599126.67000000004</v>
      </c>
      <c r="F15" s="66">
        <f t="shared" si="3"/>
        <v>0</v>
      </c>
    </row>
    <row r="16" spans="1:6" x14ac:dyDescent="0.2">
      <c r="A16" s="65" t="s">
        <v>186</v>
      </c>
      <c r="B16" s="28">
        <v>1399057.54</v>
      </c>
      <c r="C16" s="28">
        <v>516998</v>
      </c>
      <c r="D16" s="28">
        <v>258499</v>
      </c>
      <c r="E16" s="28">
        <f t="shared" si="4"/>
        <v>1657556.54</v>
      </c>
      <c r="F16" s="28">
        <f t="shared" si="3"/>
        <v>258499</v>
      </c>
    </row>
    <row r="17" spans="1:6" x14ac:dyDescent="0.2">
      <c r="A17" s="65" t="s">
        <v>188</v>
      </c>
      <c r="B17" s="28">
        <v>26050</v>
      </c>
      <c r="C17" s="28">
        <v>0</v>
      </c>
      <c r="D17" s="28">
        <v>0</v>
      </c>
      <c r="E17" s="28">
        <f t="shared" si="4"/>
        <v>26050</v>
      </c>
      <c r="F17" s="28">
        <f t="shared" si="3"/>
        <v>0</v>
      </c>
    </row>
    <row r="18" spans="1:6" x14ac:dyDescent="0.2">
      <c r="A18" s="65" t="s">
        <v>190</v>
      </c>
      <c r="B18" s="28">
        <v>-1105915.06</v>
      </c>
      <c r="C18" s="28">
        <v>0</v>
      </c>
      <c r="D18" s="28">
        <v>0</v>
      </c>
      <c r="E18" s="28">
        <f t="shared" si="4"/>
        <v>-1105915.06</v>
      </c>
      <c r="F18" s="28">
        <f t="shared" si="3"/>
        <v>0</v>
      </c>
    </row>
    <row r="19" spans="1:6" x14ac:dyDescent="0.2">
      <c r="A19" s="65" t="s">
        <v>192</v>
      </c>
      <c r="B19" s="28">
        <v>0</v>
      </c>
      <c r="C19" s="28">
        <v>0</v>
      </c>
      <c r="D19" s="28">
        <v>0</v>
      </c>
      <c r="E19" s="28">
        <f t="shared" si="4"/>
        <v>0</v>
      </c>
      <c r="F19" s="28">
        <f t="shared" si="3"/>
        <v>0</v>
      </c>
    </row>
    <row r="20" spans="1:6" x14ac:dyDescent="0.2">
      <c r="A20" s="65" t="s">
        <v>194</v>
      </c>
      <c r="B20" s="28">
        <v>0</v>
      </c>
      <c r="C20" s="28">
        <v>0</v>
      </c>
      <c r="D20" s="28">
        <v>0</v>
      </c>
      <c r="E20" s="28">
        <f t="shared" si="4"/>
        <v>0</v>
      </c>
      <c r="F20" s="28">
        <f t="shared" si="3"/>
        <v>0</v>
      </c>
    </row>
    <row r="21" spans="1:6" x14ac:dyDescent="0.2">
      <c r="A21" s="65" t="s">
        <v>195</v>
      </c>
      <c r="B21" s="28">
        <v>0</v>
      </c>
      <c r="C21" s="28">
        <v>0</v>
      </c>
      <c r="D21" s="28">
        <v>0</v>
      </c>
      <c r="E21" s="28">
        <f t="shared" si="4"/>
        <v>0</v>
      </c>
      <c r="F21" s="28">
        <f t="shared" si="3"/>
        <v>0</v>
      </c>
    </row>
    <row r="23" spans="1:6" ht="13.2" x14ac:dyDescent="0.2">
      <c r="A23" s="19"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8</vt:i4>
      </vt:variant>
    </vt:vector>
  </HeadingPairs>
  <TitlesOfParts>
    <vt:vector size="28"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vt:lpstr>
      <vt:lpstr>ID</vt:lpstr>
      <vt:lpstr>GCP</vt:lpstr>
      <vt:lpstr>Memoria</vt:lpstr>
      <vt:lpstr>IPF</vt:lpstr>
      <vt:lpstr>REV!_Hlk188447263</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Dif</cp:lastModifiedBy>
  <cp:lastPrinted>2025-07-22T15:18:08Z</cp:lastPrinted>
  <dcterms:created xsi:type="dcterms:W3CDTF">2022-05-30T14:17:15Z</dcterms:created>
  <dcterms:modified xsi:type="dcterms:W3CDTF">2025-07-22T15:18:14Z</dcterms:modified>
</cp:coreProperties>
</file>