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esoreria Dif\Desktop\ZULY\2025 INFORMES TRIMESTRELES\3ER TRIMESTRE 2025\"/>
    </mc:Choice>
  </mc:AlternateContent>
  <xr:revisionPtr revIDLastSave="0" documentId="8_{16758215-F031-4A7C-BEBD-878274A548B5}" xr6:coauthVersionLast="47" xr6:coauthVersionMax="47" xr10:uidLastSave="{00000000-0000-0000-0000-000000000000}"/>
  <bookViews>
    <workbookView xWindow="-108" yWindow="-108" windowWidth="23256" windowHeight="1245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24" i="3" s="1"/>
  <c r="E30" i="9" l="1"/>
  <c r="C3" i="8"/>
  <c r="B3" i="8"/>
  <c r="C45" i="7"/>
  <c r="B45" i="7"/>
  <c r="C43" i="6"/>
  <c r="B43" i="6"/>
  <c r="C3" i="6"/>
  <c r="B3" i="6"/>
  <c r="D38" i="5"/>
  <c r="F26" i="4"/>
  <c r="C28" i="4"/>
  <c r="C24" i="3"/>
  <c r="B28" i="4"/>
  <c r="D16" i="9"/>
  <c r="C59" i="7"/>
  <c r="B33" i="7"/>
  <c r="E12" i="8"/>
  <c r="B24" i="6"/>
  <c r="E16" i="9"/>
  <c r="C24" i="6"/>
  <c r="C33" i="7"/>
  <c r="D30" i="9"/>
  <c r="D3" i="9" s="1"/>
  <c r="D34" i="9" s="1"/>
  <c r="E20" i="5"/>
  <c r="E38" i="5" s="1"/>
  <c r="F9" i="5"/>
  <c r="B64" i="3"/>
  <c r="B66" i="3" s="1"/>
  <c r="D3" i="8"/>
  <c r="F27" i="5"/>
  <c r="B59" i="7"/>
  <c r="C64" i="3"/>
  <c r="E46" i="4"/>
  <c r="E4" i="8"/>
  <c r="F46" i="4"/>
  <c r="E26" i="4"/>
  <c r="F116" i="13" s="1"/>
  <c r="F16" i="8"/>
  <c r="F12" i="8" s="1"/>
  <c r="F6" i="8"/>
  <c r="F4" i="8" s="1"/>
  <c r="B38" i="5"/>
  <c r="F4" i="5"/>
  <c r="C20" i="5"/>
  <c r="C38" i="5" s="1"/>
  <c r="E3" i="9" l="1"/>
  <c r="E34" i="9" s="1"/>
  <c r="C61" i="7"/>
  <c r="F48" i="4"/>
  <c r="C66" i="3"/>
  <c r="E48" i="4"/>
  <c r="B61" i="7"/>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1" i="14"/>
  <c r="H47" i="14"/>
  <c r="H42" i="14"/>
  <c r="H40" i="14"/>
  <c r="H39" i="14"/>
  <c r="H37" i="14"/>
  <c r="H36" i="14"/>
  <c r="H33" i="14"/>
  <c r="H32" i="14"/>
  <c r="H30" i="14"/>
  <c r="H28" i="14"/>
  <c r="H27" i="14"/>
  <c r="H25" i="14"/>
  <c r="H23" i="14"/>
  <c r="H22" i="14"/>
  <c r="H20" i="14"/>
  <c r="E19" i="14"/>
  <c r="I19" i="14" s="1"/>
  <c r="H18" i="14"/>
  <c r="H17" i="14"/>
  <c r="H15" i="14"/>
  <c r="H13" i="14"/>
  <c r="H12" i="14"/>
  <c r="H10" i="14"/>
  <c r="H9" i="14"/>
  <c r="H8" i="14"/>
  <c r="H7" i="14"/>
  <c r="E13" i="24" l="1"/>
  <c r="E17" i="24" s="1"/>
  <c r="E21" i="24" s="1"/>
  <c r="F5" i="22"/>
  <c r="F36" i="22" s="1"/>
  <c r="E47" i="14" s="1"/>
  <c r="I47" i="14" s="1"/>
  <c r="H52" i="14"/>
  <c r="H49" i="14"/>
  <c r="D12" i="18"/>
  <c r="G12" i="18" s="1"/>
  <c r="I18" i="14"/>
  <c r="D42" i="18"/>
  <c r="G42" i="18" s="1"/>
  <c r="C26" i="20"/>
  <c r="E33" i="14" s="1"/>
  <c r="H50" i="14"/>
  <c r="G19" i="15"/>
  <c r="C38" i="15"/>
  <c r="B26" i="20"/>
  <c r="E32" i="14" s="1"/>
  <c r="I32" i="14" s="1"/>
  <c r="D52" i="18"/>
  <c r="G52" i="18" s="1"/>
  <c r="D15" i="19"/>
  <c r="D41" i="19" s="1"/>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H62" i="14" s="1"/>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61" i="14"/>
  <c r="E51" i="14"/>
  <c r="I51" i="14" s="1"/>
  <c r="E41" i="14"/>
  <c r="I41" i="14" s="1"/>
  <c r="G25" i="16"/>
  <c r="G6" i="22"/>
  <c r="E55" i="14"/>
  <c r="E50" i="14"/>
  <c r="E40" i="14"/>
  <c r="I40" i="14" s="1"/>
  <c r="G13" i="16"/>
  <c r="E59" i="14"/>
  <c r="E54" i="14"/>
  <c r="E49" i="14"/>
  <c r="I49" i="14" s="1"/>
  <c r="E39" i="14"/>
  <c r="I39" i="14" s="1"/>
  <c r="G12" i="22"/>
  <c r="G9" i="22" s="1"/>
  <c r="G7" i="19"/>
  <c r="G5" i="19" s="1"/>
  <c r="C76" i="18"/>
  <c r="E13" i="14"/>
  <c r="I13" i="14" s="1"/>
  <c r="D25" i="16"/>
  <c r="H44" i="14"/>
  <c r="I44" i="14" s="1"/>
  <c r="D6" i="22"/>
  <c r="D15" i="17"/>
  <c r="E52" i="14" l="1"/>
  <c r="E42" i="14"/>
  <c r="I42" i="14" s="1"/>
  <c r="E57" i="14"/>
  <c r="E62" i="14"/>
  <c r="E30" i="14"/>
  <c r="I30" i="14" s="1"/>
  <c r="E29" i="14"/>
  <c r="I29" i="14" s="1"/>
  <c r="D48" i="1" s="1"/>
  <c r="H59" i="14"/>
  <c r="I59" i="14" s="1"/>
  <c r="I46" i="14"/>
  <c r="I52" i="14"/>
  <c r="I50" i="14"/>
  <c r="E22" i="14"/>
  <c r="I22" i="14" s="1"/>
  <c r="D46" i="1" s="1"/>
  <c r="E25" i="14"/>
  <c r="I25" i="14" s="1"/>
  <c r="I54" i="14"/>
  <c r="E56" i="14"/>
  <c r="I56" i="14" s="1"/>
  <c r="D50" i="1"/>
  <c r="D5" i="22"/>
  <c r="D36" i="22" s="1"/>
  <c r="E28" i="14"/>
  <c r="I28" i="14" s="1"/>
  <c r="G76" i="18"/>
  <c r="G41" i="19"/>
  <c r="D76" i="18"/>
  <c r="I57" i="14"/>
  <c r="I62" i="14"/>
  <c r="E60" i="14"/>
  <c r="I60" i="14" s="1"/>
  <c r="D51" i="1"/>
  <c r="G5" i="22"/>
  <c r="G36" i="22" s="1"/>
  <c r="H55" i="14"/>
  <c r="I55" i="14" s="1"/>
  <c r="E23" i="14"/>
  <c r="I23" i="14" s="1"/>
  <c r="I61" i="14"/>
  <c r="D49" i="1" l="1"/>
  <c r="D52" i="1"/>
  <c r="D55" i="1"/>
  <c r="D54" i="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<sst xmlns="http://schemas.openxmlformats.org/spreadsheetml/2006/main" count="1831" uniqueCount="689">
  <si>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</si>
  <si>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</si>
  <si>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</si>
  <si>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</si>
  <si>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</si>
  <si>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</si>
  <si>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</si>
  <si>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</si>
  <si>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</si>
  <si>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</si>
  <si>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</si>
  <si>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</si>
  <si>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</si>
  <si>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</si>
  <si>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</si>
  <si>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</si>
  <si>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</si>
  <si>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</si>
  <si>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</si>
  <si>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</si>
  <si>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</si>
  <si>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</si>
  <si>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</si>
  <si>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</si>
  <si>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</si>
  <si>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</si>
  <si>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</si>
  <si>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</si>
  <si>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</si>
  <si>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</si>
  <si>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</si>
  <si>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</si>
  <si>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</si>
  <si>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</si>
  <si>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</si>
  <si>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</si>
  <si>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</si>
  <si>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</si>
  <si>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</si>
  <si>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</si>
  <si>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</si>
  <si>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</si>
  <si>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</si>
  <si>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</si>
  <si>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</si>
  <si>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</si>
  <si>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</si>
  <si>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</si>
  <si>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</si>
  <si>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</si>
  <si>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</si>
  <si>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</si>
  <si>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</si>
  <si>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</si>
  <si>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</si>
  <si>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</si>
  <si>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</si>
  <si>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</si>
  <si>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</si>
  <si>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</si>
  <si>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</si>
  <si>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</si>
  <si>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</si>
  <si>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</si>
  <si>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</si>
  <si>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</si>
  <si>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</si>
  <si>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</si>
  <si>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</si>
  <si>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</si>
  <si>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</si>
  <si>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</si>
  <si>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</si>
  <si>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</si>
  <si>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</si>
  <si>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</si>
  <si>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</si>
  <si>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</si>
  <si>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</si>
  <si>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</si>
  <si>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</si>
  <si>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</si>
  <si>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</si>
  <si>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</si>
  <si>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</si>
  <si>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</si>
  <si>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</si>
  <si>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</si>
  <si>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</si>
  <si>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</si>
  <si>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</si>
  <si>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</si>
  <si>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</si>
  <si>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</si>
  <si>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</si>
  <si>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</si>
  <si>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</si>
  <si>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</si>
  <si>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</si>
  <si>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</si>
  <si>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</si>
  <si>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</si>
  <si>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</si>
  <si>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</si>
  <si>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</si>
  <si>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</si>
  <si>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</si>
  <si>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</si>
  <si>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</si>
  <si>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</si>
  <si>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</si>
  <si>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</si>
  <si>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</si>
  <si>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</si>
  <si>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</si>
  <si>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</si>
  <si>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</si>
  <si>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</si>
  <si>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</si>
  <si>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</si>
  <si>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</si>
  <si>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</si>
  <si>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</si>
  <si>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</si>
  <si>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</si>
  <si>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</si>
  <si>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</si>
  <si>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</si>
  <si>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</si>
  <si>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</si>
  <si>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</si>
  <si>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</si>
  <si>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</si>
  <si>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</si>
  <si>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</si>
  <si>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</si>
  <si>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</si>
  <si>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</si>
  <si>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</si>
  <si>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</si>
  <si>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</si>
  <si>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</si>
  <si>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</si>
  <si>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</si>
  <si>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</si>
  <si>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</si>
  <si>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</si>
  <si>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</si>
  <si>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</si>
  <si>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</si>
  <si>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</si>
  <si>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</si>
  <si>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</si>
  <si>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</si>
  <si>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</si>
  <si>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</si>
  <si>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</si>
  <si>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</si>
  <si>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</si>
  <si>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</si>
  <si>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</si>
  <si>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</si>
  <si>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</si>
  <si>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</si>
  <si>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</si>
  <si>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</si>
  <si>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</si>
  <si>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</si>
  <si>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</si>
  <si>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</si>
  <si>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</si>
  <si>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</si>
  <si>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</si>
  <si>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</si>
  <si>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</si>
  <si>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</si>
  <si>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</si>
  <si>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</si>
  <si>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</si>
  <si>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</si>
  <si>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</si>
  <si>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</si>
  <si>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</si>
  <si>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</si>
  <si>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</si>
  <si>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</si>
  <si>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</si>
  <si>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</si>
  <si>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</si>
  <si>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</si>
  <si>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</si>
  <si>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</si>
  <si>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</si>
  <si>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</si>
  <si>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</si>
  <si>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</si>
  <si>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</si>
  <si>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</si>
  <si>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</si>
  <si>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</si>
  <si>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</si>
  <si>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</si>
  <si>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</si>
  <si>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</si>
  <si>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</si>
  <si>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</si>
  <si>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</si>
  <si>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</si>
  <si>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</si>
  <si>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</si>
  <si>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</si>
  <si>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</si>
  <si>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</si>
  <si>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</si>
  <si>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</si>
  <si>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</si>
  <si>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</si>
  <si>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</si>
  <si>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</si>
  <si>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</si>
  <si>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</si>
  <si>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</si>
  <si>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</si>
  <si>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</si>
  <si>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</si>
  <si>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</si>
  <si>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</si>
  <si>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</si>
  <si>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</si>
  <si>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</si>
  <si>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</si>
  <si>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</si>
  <si>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</si>
  <si>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</si>
  <si>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</si>
  <si>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</si>
  <si>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</si>
  <si>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</si>
  <si>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</si>
  <si>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</si>
  <si>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</si>
  <si>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</si>
  <si>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</si>
  <si>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</si>
  <si>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</si>
  <si>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</si>
  <si>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</si>
  <si>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</si>
  <si>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</si>
  <si>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</si>
  <si>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</si>
  <si>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</si>
  <si>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</si>
  <si>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</si>
  <si>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</si>
  <si>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</si>
  <si>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</si>
  <si>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</si>
  <si>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</si>
  <si>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</si>
  <si>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</si>
  <si>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</si>
  <si>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</si>
  <si>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</si>
  <si>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</si>
  <si>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</si>
  <si>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</si>
  <si>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</si>
  <si>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</si>
  <si>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</si>
  <si>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</si>
  <si>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</si>
  <si>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</si>
  <si>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</si>
  <si>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</si>
  <si>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</si>
  <si>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</si>
  <si>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</si>
  <si>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</si>
  <si>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</si>
  <si>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</si>
  <si>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</si>
  <si>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</si>
  <si>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</si>
  <si>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</si>
  <si>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</si>
  <si>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</si>
  <si>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</si>
  <si>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</si>
  <si>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</si>
  <si>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</si>
  <si>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</si>
  <si>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</si>
  <si>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</si>
  <si>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</si>
  <si>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</si>
  <si>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</si>
  <si>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</si>
  <si>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</si>
  <si>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</si>
  <si>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</si>
  <si>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</si>
  <si>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</si>
  <si>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</si>
  <si>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</si>
  <si>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</si>
  <si>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</si>
  <si>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</si>
  <si>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</si>
  <si>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</si>
  <si>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</si>
  <si>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</si>
  <si>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</si>
  <si>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</si>
  <si>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</si>
  <si>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</si>
  <si>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</si>
  <si>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</si>
  <si>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</si>
  <si>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</si>
  <si>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</si>
  <si>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</si>
  <si>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</si>
  <si>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</si>
  <si>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</si>
  <si>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</si>
  <si>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</si>
  <si>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</si>
  <si>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</si>
  <si>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</si>
  <si>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</si>
  <si>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</si>
  <si>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</si>
  <si>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</si>
  <si>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</si>
  <si>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</si>
  <si>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</si>
  <si>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</si>
  <si>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</si>
  <si>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</si>
  <si>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</si>
  <si>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</si>
  <si>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</si>
  <si>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</si>
  <si>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</si>
  <si>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</si>
  <si>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</si>
  <si>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</si>
  <si>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</si>
  <si>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</si>
  <si>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</si>
  <si>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</si>
  <si>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</si>
  <si>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</si>
  <si>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</si>
  <si>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</si>
  <si>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</si>
  <si>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</si>
  <si>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</si>
  <si>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</si>
  <si>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</si>
  <si>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</si>
  <si>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</si>
  <si>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</si>
  <si>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</si>
  <si>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</si>
  <si>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</si>
  <si>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</si>
  <si>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</si>
  <si>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</si>
  <si>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</si>
  <si>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</si>
  <si>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</si>
  <si>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</si>
  <si>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</si>
  <si>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</si>
  <si>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</si>
  <si>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</si>
  <si>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</si>
  <si>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</si>
  <si>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</si>
  <si>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</si>
  <si>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</si>
  <si>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</si>
  <si>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</si>
  <si>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</si>
  <si>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</si>
  <si>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</si>
  <si>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</si>
  <si>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</si>
  <si>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</si>
  <si>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</si>
  <si>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</si>
  <si>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</si>
  <si>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</si>
  <si>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</si>
  <si>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</si>
  <si>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</si>
  <si>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</si>
  <si>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</si>
  <si>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</si>
  <si>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</si>
  <si>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</si>
  <si>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</si>
  <si>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</si>
  <si>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</si>
  <si>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</si>
  <si>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</si>
  <si>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</si>
  <si>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</si>
  <si>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</si>
  <si>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</si>
  <si>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</si>
  <si>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</si>
  <si>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</si>
  <si>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</si>
  <si>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</si>
  <si>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</si>
  <si>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</si>
  <si>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</si>
  <si>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</si>
  <si>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</si>
  <si>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</si>
  <si>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</si>
  <si>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</si>
  <si>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</si>
  <si>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</si>
  <si>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</si>
  <si>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</si>
  <si>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</si>
  <si>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</si>
  <si>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</si>
  <si>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</si>
  <si>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</si>
  <si>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</si>
  <si>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</si>
  <si>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</si>
  <si>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</si>
  <si>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</si>
  <si>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</si>
  <si>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</si>
  <si>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</si>
  <si>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</si>
  <si>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</si>
  <si>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</si>
  <si>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</si>
  <si>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</si>
  <si>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</si>
  <si>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</si>
  <si>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</si>
  <si>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</si>
  <si>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</si>
  <si>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</si>
  <si>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</si>
  <si>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</si>
  <si>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</si>
  <si>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</si>
  <si>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</si>
  <si>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</si>
  <si>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</si>
  <si>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</si>
  <si>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</si>
  <si>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</si>
  <si>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</si>
  <si>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</si>
  <si>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</si>
  <si>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</si>
  <si>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</si>
  <si>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</si>
  <si>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</si>
  <si>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</si>
  <si>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</si>
  <si>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</si>
  <si>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</si>
  <si>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</si>
  <si>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</si>
  <si>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</si>
  <si>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</si>
  <si>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</si>
  <si>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</si>
  <si>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</si>
  <si>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</si>
  <si>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</si>
  <si>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</si>
  <si>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</si>
  <si>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</si>
  <si>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</si>
  <si>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</si>
  <si>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</si>
  <si>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</si>
  <si>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</si>
  <si>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</si>
  <si>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</si>
  <si>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</si>
  <si>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</si>
  <si>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</si>
  <si>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</si>
  <si>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</si>
  <si>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</si>
  <si>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</si>
  <si>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</si>
  <si>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</si>
  <si>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</si>
  <si>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</si>
  <si>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</si>
  <si>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</si>
  <si>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</si>
  <si>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</si>
  <si>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</si>
  <si>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</si>
  <si>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</si>
  <si>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</si>
  <si>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</si>
  <si>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</si>
  <si>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</si>
  <si>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</si>
  <si>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</si>
  <si>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</si>
  <si>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</si>
  <si>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</si>
  <si>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</si>
  <si>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</si>
  <si>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</si>
  <si>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</si>
  <si>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</si>
  <si>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</si>
  <si>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</si>
  <si>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</si>
  <si>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</si>
  <si>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</si>
  <si>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</si>
  <si>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</si>
  <si>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</si>
  <si>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</si>
  <si>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</si>
  <si>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</si>
  <si>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</si>
  <si>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</si>
  <si>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</si>
  <si>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</si>
  <si>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</si>
  <si>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</si>
  <si>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</si>
  <si>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</si>
  <si>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</si>
  <si>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</si>
  <si>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</si>
  <si>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</si>
  <si>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</si>
  <si>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</si>
  <si>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</si>
  <si>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</si>
  <si>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</si>
  <si>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</si>
  <si>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</si>
  <si>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</si>
  <si>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</si>
  <si>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</si>
  <si>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</si>
  <si>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</si>
  <si>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</si>
  <si>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</si>
  <si>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</si>
  <si>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</si>
  <si>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</si>
  <si>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</si>
  <si>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</si>
  <si>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</si>
  <si>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</si>
  <si>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</si>
  <si>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</si>
  <si>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</si>
  <si>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</si>
  <si>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</si>
  <si>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</si>
  <si>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</si>
  <si>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</si>
  <si>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</si>
  <si>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</si>
  <si>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</si>
  <si>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</si>
  <si>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</si>
  <si>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</si>
  <si>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</si>
  <si>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</si>
  <si>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</si>
  <si>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</si>
  <si>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</si>
  <si>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</si>
  <si>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</si>
  <si>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</si>
  <si>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</si>
  <si>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</si>
  <si>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</si>
  <si>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</si>
  <si>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</si>
  <si>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</si>
  <si>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</si>
  <si>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</si>
  <si>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</si>
  <si>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</si>
  <si>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</si>
  <si>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</si>
  <si>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</si>
  <si>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</si>
  <si>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</si>
  <si>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</si>
  <si>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</si>
  <si>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</si>
  <si>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</si>
  <si>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</si>
  <si>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</si>
  <si>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</si>
  <si>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</si>
  <si>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</si>
  <si>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</si>
  <si>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</si>
  <si>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</si>
  <si>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</si>
  <si>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</si>
  <si>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</si>
  <si>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</si>
  <si>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</si>
  <si>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</si>
  <si>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</si>
  <si>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</si>
  <si>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</si>
  <si>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</si>
  <si>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</si>
  <si>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</si>
  <si>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</si>
  <si>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</si>
  <si>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</si>
  <si>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</si>
  <si>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</si>
  <si>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</si>
  <si>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</si>
  <si>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</si>
  <si>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</si>
  <si>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</si>
  <si>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</si>
  <si>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</si>
  <si>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</si>
  <si>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</si>
  <si>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</si>
  <si>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</si>
  <si>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</si>
  <si>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</si>
  <si>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</si>
  <si>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</si>
  <si>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</si>
  <si>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</si>
  <si>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</si>
  <si>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</si>
  <si>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</si>
  <si>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</si>
  <si>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</si>
  <si>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</si>
  <si>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</si>
  <si>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</si>
  <si>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</si>
  <si>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Santiago Maravatío, Gto.
Estado de Actividades
Del 1 de Enero al 30 de Septiembre de 2025
(Cifras en Pesos)</t>
  </si>
  <si>
    <t>Sistema para el Desarrollo Integral de la Familia del Municipio de Santiago Maravatío,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</si>
  <si>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</si>
  <si>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</si>
  <si>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</si>
  <si>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</si>
  <si>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</si>
  <si>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</si>
  <si>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</si>
  <si>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</si>
  <si>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Santiago Maravatío, Gto.
Estado de Variación en la Hacienda Pública
Del 1 de Enero 30 de Septiembre de 2025
(Cifras en Pesos)</t>
  </si>
  <si>
    <t>Sistema para el Desarrollo Integral de la Familia del Municipio de Santiago Maravatío, Gto.
Estado de Cambios en la Situación Financiera
Del 1 de Enero al 30 de Septiembre de 2025
(Cifras en Pesos)</t>
  </si>
  <si>
    <t>Sistema para el Desarrollo Integral de la Familia del Municipio de Santiago Maravatío, Gto.
Estado de Flujos de Efectivo
Del 1 de Enero al 30 de Septiembre de 2025
(Cifras en Pesos)</t>
  </si>
  <si>
    <t>Sistema para el Desarrollo Integral de la Familia del Municipio de Santiago Maravatío, Gto.
Estado Analítico del Activo
Del 1 de Enero al 30 de Septiembre de 2025
(Cifras en Pesos)</t>
  </si>
  <si>
    <t>Sistema para el Desarrollo Integral de la Familia del Municipio de Santiago Maravatío, Gto.
Estado Analítico de la Deuda y Otros Pasivos
Del 1 de Enero al 30 de Septiembre de 2025
(Cifras en Pesos)</t>
  </si>
  <si>
    <t>Sistema para el Desarrollo Integral de la Familia del Municipio de Santiago Maravatío, Gto.</t>
  </si>
  <si>
    <t>Correspondiente del 1 de Enero al 30 de Septiembre de 2025</t>
  </si>
  <si>
    <t>Sistema para el Desarrollo Integral de la Familia del Municipio de Santiago Maravatío, Gto.
Estado Analítico del Ejercicio del Presupuesto de Egresos
Clasificación por Objeto del Gasto (Capítulo y Concepto)
Del 1 de Enero al 30 de Septiembre de 2025
(Cifras en Pesos)</t>
  </si>
  <si>
    <t>Sistema para el Desarrollo Integral de la Familia del Municipio de Santiago Maravatío, Gto.
Estado Analítico del Ejercicio del Presupuesto de Egresos
Clasificación Económica (por Tipo de Gasto)
Del 1 de Enero al 30 de Septiembre de 2025
(Cifras en Pesos)</t>
  </si>
  <si>
    <t>31120M36D010100 GERENCIA ADMINISTRATIVA</t>
  </si>
  <si>
    <t>Sistema para el Desarrollo Integral de la Familia del Municipio de Santiago Maravatío, Gto.
Estado Analítico del Ejercicio del Presupuesto de Egresos
Clasificación Administrativa
Del 1 de Enero al 30 de Septiembre de 2025
(Cifras en Pesos)</t>
  </si>
  <si>
    <t>Sistema para el Desarrollo Integral de la Familia del Municipio de Santiago Maravatío, Gto.
Estado Analítico del Ejercicio del Presupuesto de Egresos
Clasificación Funcional (Finalidad y Función)
Del 1 de Enero al 30 de Septiembre de 2025
(Cifras en Pesos)</t>
  </si>
  <si>
    <t>Sistema para el Desarrollo Integral de la Familia del Municipio de Santiago Maravatío, Gto.
Estado Analítico de Ingresos
Del 1 de Enero al 30 de Septiembre de 2025
(Cifras en Pesos)</t>
  </si>
  <si>
    <t>Sistema para el Desarrollo Integral de la Familia del Municipio de Santiago Maravatío, Gto.
Gasto por Categoría Programática
Del 1 de Enero al 30 de Septiembre de 2025
(Cifras en Pesos)</t>
  </si>
  <si>
    <t>Sistema para el Desarrollo Integral de la Familia del Municipio de Santiago Maravatío, Gto.
INDICADORES DE POSTURA FISCAL
Del 1 de Enero al 30 de Septiembre de 2025
(Cifras en Pesos)</t>
  </si>
  <si>
    <t>Sistema para el Desarrollo Integral de la Familia del Municipio de Santiago Maravatío, Gto.
Endeudamiento Neto
Del 1 de Enero al 30 de Septiembre de 2025
(Cifras en Pesos)</t>
  </si>
  <si>
    <t>Sistema para el Desarrollo Integral de la Familia del Municipio de Santiago Maravatío,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</si>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</sst>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47" workbookViewId="0">
      <selection activeCell="D60" sqref="D60"/>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3</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30.6"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30.6"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40.799999999999997"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221653.47</v>
      </c>
      <c r="E32" s="412">
        <v>196581.33</v>
      </c>
    </row>
    <row r="33" spans="1:5" ht="11.25" customHeight="1" x14ac:dyDescent="0.2">
      <c r="A33" s="62"/>
      <c r="B33" s="26"/>
      <c r="C33" s="26"/>
      <c r="D33" s="414"/>
      <c r="E33" s="414"/>
    </row>
    <row r="34" spans="1:5" ht="11.25" customHeight="1" x14ac:dyDescent="0.2">
      <c r="A34" s="43" t="s">
        <v>269</v>
      </c>
      <c r="B34" s="26"/>
      <c r="C34" s="26"/>
      <c r="D34" s="412">
        <f>D32+D3</f>
        <v>221653.47</v>
      </c>
      <c r="E34" s="412">
        <f>E32+E3</f>
        <v>196581.33</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5" t="s">
        <v>683</v>
      </c>
      <c r="B1" s="486"/>
      <c r="C1" s="486"/>
      <c r="D1" s="486"/>
      <c r="E1" s="486"/>
      <c r="F1" s="486"/>
      <c r="G1" s="487"/>
    </row>
    <row r="2" spans="1:8" s="219" customFormat="1" x14ac:dyDescent="0.3">
      <c r="A2" s="220"/>
      <c r="B2" s="486" t="s">
        <v>399</v>
      </c>
      <c r="C2" s="486"/>
      <c r="D2" s="486"/>
      <c r="E2" s="486"/>
      <c r="F2" s="486"/>
      <c r="G2" s="488" t="s">
        <v>400</v>
      </c>
    </row>
    <row r="3" spans="1:8" s="225" customFormat="1" ht="24.9" customHeight="1" x14ac:dyDescent="0.3">
      <c r="A3" s="221" t="s">
        <v>401</v>
      </c>
      <c r="B3" s="222" t="s">
        <v>327</v>
      </c>
      <c r="C3" s="223" t="s">
        <v>428</v>
      </c>
      <c r="D3" s="223" t="s">
        <v>402</v>
      </c>
      <c r="E3" s="223" t="s">
        <v>334</v>
      </c>
      <c r="F3" s="224" t="s">
        <v>337</v>
      </c>
      <c r="G3" s="489"/>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4000</v>
      </c>
      <c r="C8" s="231">
        <v>0</v>
      </c>
      <c r="D8" s="231">
        <f t="shared" si="0"/>
        <v>4000</v>
      </c>
      <c r="E8" s="231">
        <v>0</v>
      </c>
      <c r="F8" s="231">
        <v>0</v>
      </c>
      <c r="G8" s="231">
        <f t="shared" si="1"/>
        <v>-4000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190000</v>
      </c>
      <c r="C10" s="231">
        <v>0</v>
      </c>
      <c r="D10" s="231">
        <f t="shared" si="0"/>
        <v>190000</v>
      </c>
      <c r="E10" s="231">
        <v>119761.75</v>
      </c>
      <c r="F10" s="231">
        <v>119761.75</v>
      </c>
      <c r="G10" s="231">
        <f t="shared" si="1"/>
        <v>-70238.25</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8500503</v>
      </c>
      <c r="C12" s="231">
        <v>0</v>
      </c>
      <c r="D12" s="231">
        <f t="shared" si="0"/>
        <v>8500503</v>
      </c>
      <c r="E12" s="231">
        <v>4735138.1900000004</v>
      </c>
      <c r="F12" s="231">
        <v>4735138.1900000004</v>
      </c>
      <c r="G12" s="231">
        <f t="shared" si="1"/>
        <v>-3765364.8099999996</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8694503</v>
      </c>
      <c r="C15" s="234">
        <f>SUM(C4:C13)</f>
        <v>0</v>
      </c>
      <c r="D15" s="234">
        <f t="shared" ref="D15:G15" si="2">SUM(D4:D13)</f>
        <v>8694503</v>
      </c>
      <c r="E15" s="234">
        <f t="shared" si="2"/>
        <v>4854899.9400000004</v>
      </c>
      <c r="F15" s="235">
        <f t="shared" si="2"/>
        <v>4854899.9400000004</v>
      </c>
      <c r="G15" s="236">
        <f t="shared" si="2"/>
        <v>-3839603.0599999996</v>
      </c>
      <c r="H15" s="228" t="s">
        <v>415</v>
      </c>
    </row>
    <row r="16" spans="1:8" ht="10.5" customHeight="1" x14ac:dyDescent="0.3">
      <c r="A16" s="237"/>
      <c r="B16" s="238"/>
      <c r="C16" s="238"/>
      <c r="D16" s="239"/>
      <c r="E16" s="240" t="s">
        <v>421</v>
      </c>
      <c r="F16" s="241"/>
      <c r="G16" s="242"/>
      <c r="H16" s="228" t="s">
        <v>415</v>
      </c>
    </row>
    <row r="17" spans="1:8" x14ac:dyDescent="0.3">
      <c r="A17" s="243"/>
      <c r="B17" s="486" t="s">
        <v>399</v>
      </c>
      <c r="C17" s="486"/>
      <c r="D17" s="486"/>
      <c r="E17" s="486"/>
      <c r="F17" s="486"/>
      <c r="G17" s="488" t="s">
        <v>400</v>
      </c>
      <c r="H17" s="228" t="s">
        <v>415</v>
      </c>
    </row>
    <row r="18" spans="1:8" ht="24" customHeight="1" x14ac:dyDescent="0.3">
      <c r="A18" s="244" t="s">
        <v>401</v>
      </c>
      <c r="B18" s="222" t="s">
        <v>327</v>
      </c>
      <c r="C18" s="223" t="s">
        <v>428</v>
      </c>
      <c r="D18" s="223" t="s">
        <v>402</v>
      </c>
      <c r="E18" s="223" t="s">
        <v>334</v>
      </c>
      <c r="F18" s="224" t="s">
        <v>337</v>
      </c>
      <c r="G18" s="489"/>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419</v>
      </c>
      <c r="B29" s="251">
        <f t="shared" ref="B29:G29" si="6">SUM(B30:B33)</f>
        <v>8694503</v>
      </c>
      <c r="C29" s="251">
        <f t="shared" si="6"/>
        <v>0</v>
      </c>
      <c r="D29" s="251">
        <f t="shared" si="6"/>
        <v>8694503</v>
      </c>
      <c r="E29" s="251">
        <f t="shared" si="6"/>
        <v>4854899.9400000004</v>
      </c>
      <c r="F29" s="251">
        <f t="shared" si="6"/>
        <v>4854899.9400000004</v>
      </c>
      <c r="G29" s="251">
        <f t="shared" si="6"/>
        <v>-3839603.0599999996</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4000</v>
      </c>
      <c r="C31" s="248">
        <v>0</v>
      </c>
      <c r="D31" s="248">
        <f>B31+C31</f>
        <v>4000</v>
      </c>
      <c r="E31" s="248">
        <v>0</v>
      </c>
      <c r="F31" s="248">
        <v>0</v>
      </c>
      <c r="G31" s="248">
        <f t="shared" ref="G31:G33" si="7">F31-B31</f>
        <v>-4000</v>
      </c>
      <c r="H31" s="228" t="s">
        <v>407</v>
      </c>
    </row>
    <row r="32" spans="1:8" ht="12.45" customHeight="1" x14ac:dyDescent="0.3">
      <c r="A32" s="247" t="s">
        <v>420</v>
      </c>
      <c r="B32" s="248">
        <v>190000</v>
      </c>
      <c r="C32" s="248">
        <v>0</v>
      </c>
      <c r="D32" s="248">
        <f>B32+C32</f>
        <v>190000</v>
      </c>
      <c r="E32" s="248">
        <v>119761.75</v>
      </c>
      <c r="F32" s="248">
        <v>119761.75</v>
      </c>
      <c r="G32" s="248">
        <f t="shared" si="7"/>
        <v>-70238.25</v>
      </c>
      <c r="H32" s="228" t="s">
        <v>410</v>
      </c>
    </row>
    <row r="33" spans="1:8" ht="21.45" customHeight="1" x14ac:dyDescent="0.3">
      <c r="A33" s="247" t="s">
        <v>113</v>
      </c>
      <c r="B33" s="248">
        <v>8500503</v>
      </c>
      <c r="C33" s="248">
        <v>0</v>
      </c>
      <c r="D33" s="248">
        <f>B33+C33</f>
        <v>8500503</v>
      </c>
      <c r="E33" s="248">
        <v>4735138.1900000004</v>
      </c>
      <c r="F33" s="248">
        <v>4735138.1900000004</v>
      </c>
      <c r="G33" s="248">
        <f t="shared" si="7"/>
        <v>-3765364.8099999996</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8694503</v>
      </c>
      <c r="C38" s="234">
        <f t="shared" ref="C38:G38" si="9">SUM(C35+C29+C19)</f>
        <v>0</v>
      </c>
      <c r="D38" s="234">
        <f t="shared" si="9"/>
        <v>8694503</v>
      </c>
      <c r="E38" s="234">
        <f t="shared" si="9"/>
        <v>4854899.9400000004</v>
      </c>
      <c r="F38" s="234">
        <f t="shared" si="9"/>
        <v>4854899.9400000004</v>
      </c>
      <c r="G38" s="236">
        <f t="shared" si="9"/>
        <v>-3839603.0599999996</v>
      </c>
      <c r="H38" s="228" t="s">
        <v>415</v>
      </c>
    </row>
    <row r="39" spans="1:8" x14ac:dyDescent="0.3">
      <c r="A39" s="237"/>
      <c r="B39" s="238"/>
      <c r="C39" s="238"/>
      <c r="D39" s="238"/>
      <c r="E39" s="240" t="s">
        <v>421</v>
      </c>
      <c r="F39" s="253"/>
      <c r="G39" s="242"/>
      <c r="H39" s="228" t="s">
        <v>415</v>
      </c>
    </row>
    <row r="40" spans="1:8" ht="10.95" customHeight="1" x14ac:dyDescent="0.3">
      <c r="A40" t="s">
        <v>422</v>
      </c>
    </row>
    <row r="41" spans="1:8" ht="14.55" customHeight="1" x14ac:dyDescent="0.3">
      <c r="A41" s="254" t="s">
        <v>423</v>
      </c>
    </row>
    <row r="42" spans="1:8" ht="14.4" x14ac:dyDescent="0.3">
      <c r="A42" s="254" t="s">
        <v>424</v>
      </c>
    </row>
    <row r="43" spans="1:8" ht="14.4" x14ac:dyDescent="0.3">
      <c r="A43" s="484" t="s">
        <v>425</v>
      </c>
      <c r="B43" s="484"/>
      <c r="C43" s="484"/>
      <c r="D43" s="484"/>
      <c r="E43" s="484"/>
      <c r="F43" s="484"/>
      <c r="G43" s="484"/>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2" t="s">
        <v>681</v>
      </c>
      <c r="B1" s="493"/>
      <c r="C1" s="493"/>
      <c r="D1" s="493"/>
      <c r="E1" s="493"/>
      <c r="F1" s="493"/>
      <c r="G1" s="494"/>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3"/>
      <c r="B4" s="264"/>
      <c r="C4" s="264"/>
      <c r="D4" s="264"/>
      <c r="E4" s="264"/>
      <c r="F4" s="264"/>
      <c r="G4" s="264"/>
    </row>
    <row r="5" spans="1:7" x14ac:dyDescent="0.3">
      <c r="A5" s="265" t="s">
        <v>680</v>
      </c>
      <c r="B5" s="266">
        <v>8694503</v>
      </c>
      <c r="C5" s="266">
        <v>250000</v>
      </c>
      <c r="D5" s="266">
        <f>B5+C5</f>
        <v>8944503</v>
      </c>
      <c r="E5" s="266">
        <v>5131120.42</v>
      </c>
      <c r="F5" s="266">
        <v>5131120.42</v>
      </c>
      <c r="G5" s="266">
        <f>D5-E5</f>
        <v>3813382.58</v>
      </c>
    </row>
    <row r="6" spans="1:7" x14ac:dyDescent="0.3">
      <c r="A6" s="265" t="s">
        <v>429</v>
      </c>
      <c r="B6" s="266">
        <v>0</v>
      </c>
      <c r="C6" s="266">
        <v>0</v>
      </c>
      <c r="D6" s="266">
        <f t="shared" ref="D6:D12" si="0">B6+C6</f>
        <v>0</v>
      </c>
      <c r="E6" s="266">
        <v>0</v>
      </c>
      <c r="F6" s="266">
        <v>0</v>
      </c>
      <c r="G6" s="266">
        <f t="shared" ref="G6:G12" si="1">D6-E6</f>
        <v>0</v>
      </c>
    </row>
    <row r="7" spans="1:7" x14ac:dyDescent="0.3">
      <c r="A7" s="265" t="s">
        <v>430</v>
      </c>
      <c r="B7" s="266">
        <v>0</v>
      </c>
      <c r="C7" s="266">
        <v>0</v>
      </c>
      <c r="D7" s="266">
        <f t="shared" si="0"/>
        <v>0</v>
      </c>
      <c r="E7" s="266">
        <v>0</v>
      </c>
      <c r="F7" s="266">
        <v>0</v>
      </c>
      <c r="G7" s="266">
        <f t="shared" si="1"/>
        <v>0</v>
      </c>
    </row>
    <row r="8" spans="1:7" x14ac:dyDescent="0.3">
      <c r="A8" s="265" t="s">
        <v>431</v>
      </c>
      <c r="B8" s="266">
        <v>0</v>
      </c>
      <c r="C8" s="266">
        <v>0</v>
      </c>
      <c r="D8" s="266">
        <f t="shared" si="0"/>
        <v>0</v>
      </c>
      <c r="E8" s="266">
        <v>0</v>
      </c>
      <c r="F8" s="266">
        <v>0</v>
      </c>
      <c r="G8" s="266">
        <f t="shared" si="1"/>
        <v>0</v>
      </c>
    </row>
    <row r="9" spans="1:7" x14ac:dyDescent="0.3">
      <c r="A9" s="265"/>
      <c r="B9" s="266">
        <v>0</v>
      </c>
      <c r="C9" s="266">
        <v>0</v>
      </c>
      <c r="D9" s="266">
        <f t="shared" si="0"/>
        <v>0</v>
      </c>
      <c r="E9" s="266">
        <v>0</v>
      </c>
      <c r="F9" s="266">
        <v>0</v>
      </c>
      <c r="G9" s="266">
        <f t="shared" si="1"/>
        <v>0</v>
      </c>
    </row>
    <row r="10" spans="1:7" x14ac:dyDescent="0.3">
      <c r="A10" s="265"/>
      <c r="B10" s="266">
        <v>0</v>
      </c>
      <c r="C10" s="266">
        <v>0</v>
      </c>
      <c r="D10" s="266">
        <f t="shared" si="0"/>
        <v>0</v>
      </c>
      <c r="E10" s="266">
        <v>0</v>
      </c>
      <c r="F10" s="266">
        <v>0</v>
      </c>
      <c r="G10" s="266">
        <f t="shared" si="1"/>
        <v>0</v>
      </c>
    </row>
    <row r="11" spans="1:7" x14ac:dyDescent="0.3">
      <c r="A11" s="265"/>
      <c r="B11" s="266">
        <v>0</v>
      </c>
      <c r="C11" s="266">
        <v>0</v>
      </c>
      <c r="D11" s="266">
        <f t="shared" si="0"/>
        <v>0</v>
      </c>
      <c r="E11" s="266">
        <v>0</v>
      </c>
      <c r="F11" s="266">
        <v>0</v>
      </c>
      <c r="G11" s="266">
        <f t="shared" si="1"/>
        <v>0</v>
      </c>
    </row>
    <row r="12" spans="1:7" x14ac:dyDescent="0.3">
      <c r="A12" s="265"/>
      <c r="B12" s="266">
        <v>0</v>
      </c>
      <c r="C12" s="266">
        <v>0</v>
      </c>
      <c r="D12" s="266">
        <f t="shared" si="0"/>
        <v>0</v>
      </c>
      <c r="E12" s="266">
        <v>0</v>
      </c>
      <c r="F12" s="266">
        <v>0</v>
      </c>
      <c r="G12" s="266">
        <f t="shared" si="1"/>
        <v>0</v>
      </c>
    </row>
    <row r="13" spans="1:7" x14ac:dyDescent="0.3">
      <c r="A13" s="267" t="s">
        <v>432</v>
      </c>
      <c r="B13" s="268">
        <f t="shared" ref="B13:C13" si="2">SUM(B5:B12)</f>
        <v>8694503</v>
      </c>
      <c r="C13" s="268">
        <f t="shared" si="2"/>
        <v>250000</v>
      </c>
      <c r="D13" s="268">
        <f>SUM(D5:D12)</f>
        <v>8944503</v>
      </c>
      <c r="E13" s="268">
        <f t="shared" ref="E13:G13" si="3">SUM(E5:E12)</f>
        <v>5131120.42</v>
      </c>
      <c r="F13" s="268">
        <f t="shared" si="3"/>
        <v>5131120.42</v>
      </c>
      <c r="G13" s="268">
        <f t="shared" si="3"/>
        <v>3813382.58</v>
      </c>
    </row>
    <row r="16" spans="1:7" ht="55.2" customHeight="1" x14ac:dyDescent="0.3">
      <c r="A16" s="492" t="s">
        <v>681</v>
      </c>
      <c r="B16" s="493"/>
      <c r="C16" s="493"/>
      <c r="D16" s="493"/>
      <c r="E16" s="493"/>
      <c r="F16" s="493"/>
      <c r="G16" s="494"/>
    </row>
    <row r="17" spans="1:7" x14ac:dyDescent="0.3">
      <c r="A17" s="256"/>
      <c r="B17" s="257"/>
      <c r="C17" s="258"/>
      <c r="D17" s="259" t="s">
        <v>426</v>
      </c>
      <c r="E17" s="258"/>
      <c r="F17" s="260"/>
      <c r="G17" s="490" t="s">
        <v>427</v>
      </c>
    </row>
    <row r="18" spans="1:7" ht="20.399999999999999" x14ac:dyDescent="0.3">
      <c r="A18" s="261" t="s">
        <v>100</v>
      </c>
      <c r="B18" s="262" t="s">
        <v>341</v>
      </c>
      <c r="C18" s="262" t="s">
        <v>428</v>
      </c>
      <c r="D18" s="262" t="s">
        <v>402</v>
      </c>
      <c r="E18" s="262" t="s">
        <v>334</v>
      </c>
      <c r="F18" s="262" t="s">
        <v>347</v>
      </c>
      <c r="G18" s="491"/>
    </row>
    <row r="19" spans="1:7" x14ac:dyDescent="0.3">
      <c r="A19" s="269"/>
      <c r="B19" s="270"/>
      <c r="C19" s="270"/>
      <c r="D19" s="270"/>
      <c r="E19" s="270"/>
      <c r="F19" s="270"/>
      <c r="G19" s="270"/>
    </row>
    <row r="20" spans="1:7" x14ac:dyDescent="0.3">
      <c r="A20" s="271" t="s">
        <v>433</v>
      </c>
      <c r="B20" s="266">
        <v>0</v>
      </c>
      <c r="C20" s="266">
        <v>0</v>
      </c>
      <c r="D20" s="266">
        <f>B20+C20</f>
        <v>0</v>
      </c>
      <c r="E20" s="266">
        <v>0</v>
      </c>
      <c r="F20" s="266">
        <v>0</v>
      </c>
      <c r="G20" s="266">
        <f>D20-E20</f>
        <v>0</v>
      </c>
    </row>
    <row r="21" spans="1:7" x14ac:dyDescent="0.3">
      <c r="A21" s="271" t="s">
        <v>434</v>
      </c>
      <c r="B21" s="266">
        <v>0</v>
      </c>
      <c r="C21" s="266">
        <v>0</v>
      </c>
      <c r="D21" s="266">
        <f t="shared" ref="D21:D23" si="4">B21+C21</f>
        <v>0</v>
      </c>
      <c r="E21" s="266">
        <v>0</v>
      </c>
      <c r="F21" s="266">
        <v>0</v>
      </c>
      <c r="G21" s="266">
        <f t="shared" ref="G21:G23" si="5">D21-E21</f>
        <v>0</v>
      </c>
    </row>
    <row r="22" spans="1:7" x14ac:dyDescent="0.3">
      <c r="A22" s="271" t="s">
        <v>435</v>
      </c>
      <c r="B22" s="266">
        <v>0</v>
      </c>
      <c r="C22" s="266">
        <v>0</v>
      </c>
      <c r="D22" s="266">
        <f t="shared" si="4"/>
        <v>0</v>
      </c>
      <c r="E22" s="266">
        <v>0</v>
      </c>
      <c r="F22" s="266">
        <v>0</v>
      </c>
      <c r="G22" s="266">
        <f t="shared" si="5"/>
        <v>0</v>
      </c>
    </row>
    <row r="23" spans="1:7" x14ac:dyDescent="0.3">
      <c r="A23" s="271" t="s">
        <v>436</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432</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5" t="s">
        <v>681</v>
      </c>
      <c r="B28" s="496"/>
      <c r="C28" s="496"/>
      <c r="D28" s="496"/>
      <c r="E28" s="496"/>
      <c r="F28" s="496"/>
      <c r="G28" s="497"/>
    </row>
    <row r="29" spans="1:7" x14ac:dyDescent="0.3">
      <c r="A29" s="256"/>
      <c r="B29" s="257"/>
      <c r="C29" s="258"/>
      <c r="D29" s="259" t="s">
        <v>426</v>
      </c>
      <c r="E29" s="258"/>
      <c r="F29" s="260"/>
      <c r="G29" s="490" t="s">
        <v>427</v>
      </c>
    </row>
    <row r="30" spans="1:7" ht="20.399999999999999" x14ac:dyDescent="0.3">
      <c r="A30" s="261" t="s">
        <v>100</v>
      </c>
      <c r="B30" s="262" t="s">
        <v>341</v>
      </c>
      <c r="C30" s="262" t="s">
        <v>428</v>
      </c>
      <c r="D30" s="262" t="s">
        <v>402</v>
      </c>
      <c r="E30" s="262" t="s">
        <v>334</v>
      </c>
      <c r="F30" s="262" t="s">
        <v>347</v>
      </c>
      <c r="G30" s="491"/>
    </row>
    <row r="31" spans="1:7" x14ac:dyDescent="0.3">
      <c r="A31" s="269"/>
      <c r="B31" s="270"/>
      <c r="C31" s="270"/>
      <c r="D31" s="270"/>
      <c r="E31" s="270"/>
      <c r="F31" s="270"/>
      <c r="G31" s="270"/>
    </row>
    <row r="32" spans="1:7" ht="28.8" x14ac:dyDescent="0.3">
      <c r="A32" s="272" t="s">
        <v>437</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438</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439</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440</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441</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442</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443</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444</v>
      </c>
      <c r="B46" s="266">
        <v>8694503</v>
      </c>
      <c r="C46" s="266">
        <v>250000</v>
      </c>
      <c r="D46" s="266">
        <f t="shared" ref="D46" si="11">B46+C46</f>
        <v>8944503</v>
      </c>
      <c r="E46" s="266">
        <v>5131120.42</v>
      </c>
      <c r="F46" s="266">
        <v>5131120.42</v>
      </c>
      <c r="G46" s="266">
        <f t="shared" ref="G46" si="12">D46-E46</f>
        <v>3813382.58</v>
      </c>
    </row>
    <row r="47" spans="1:7" x14ac:dyDescent="0.3">
      <c r="A47" s="272"/>
      <c r="B47" s="266"/>
      <c r="C47" s="266"/>
      <c r="D47" s="266"/>
      <c r="E47" s="266"/>
      <c r="F47" s="266"/>
      <c r="G47" s="266"/>
    </row>
    <row r="48" spans="1:7" x14ac:dyDescent="0.3">
      <c r="A48" s="267" t="s">
        <v>432</v>
      </c>
      <c r="B48" s="268">
        <f t="shared" ref="B48:G48" si="13">SUM(B32:B46)</f>
        <v>8694503</v>
      </c>
      <c r="C48" s="268">
        <f t="shared" si="13"/>
        <v>250000</v>
      </c>
      <c r="D48" s="268">
        <f t="shared" si="13"/>
        <v>8944503</v>
      </c>
      <c r="E48" s="268">
        <f t="shared" si="13"/>
        <v>5131120.42</v>
      </c>
      <c r="F48" s="268">
        <f t="shared" si="13"/>
        <v>5131120.42</v>
      </c>
      <c r="G48" s="268">
        <f t="shared" si="13"/>
        <v>3813382.58</v>
      </c>
    </row>
    <row r="50" spans="1:1" x14ac:dyDescent="0.3">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5" t="s">
        <v>679</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73" t="s">
        <v>446</v>
      </c>
      <c r="B5" s="266">
        <v>8504503</v>
      </c>
      <c r="C5" s="266">
        <v>0</v>
      </c>
      <c r="D5" s="266">
        <f>B5+C5</f>
        <v>8504503</v>
      </c>
      <c r="E5" s="266">
        <v>4872621.42</v>
      </c>
      <c r="F5" s="266">
        <v>4872621.42</v>
      </c>
      <c r="G5" s="266">
        <f>D5-E5</f>
        <v>3631881.58</v>
      </c>
    </row>
    <row r="6" spans="1:7" x14ac:dyDescent="0.3">
      <c r="A6" s="273"/>
      <c r="B6" s="266"/>
      <c r="C6" s="266"/>
      <c r="D6" s="266"/>
      <c r="E6" s="266"/>
      <c r="F6" s="266"/>
      <c r="G6" s="266"/>
    </row>
    <row r="7" spans="1:7" ht="10.050000000000001" customHeight="1" x14ac:dyDescent="0.3">
      <c r="A7" s="273" t="s">
        <v>447</v>
      </c>
      <c r="B7" s="266">
        <v>190000</v>
      </c>
      <c r="C7" s="266">
        <v>250000</v>
      </c>
      <c r="D7" s="266">
        <f>B7+C7</f>
        <v>440000</v>
      </c>
      <c r="E7" s="266">
        <v>258499</v>
      </c>
      <c r="F7" s="266">
        <v>258499</v>
      </c>
      <c r="G7" s="266">
        <f>D7-E7</f>
        <v>181501</v>
      </c>
    </row>
    <row r="8" spans="1:7" x14ac:dyDescent="0.3">
      <c r="A8" s="273"/>
      <c r="B8" s="266"/>
      <c r="C8" s="266"/>
      <c r="D8" s="266"/>
      <c r="E8" s="266"/>
      <c r="F8" s="266"/>
      <c r="G8" s="266"/>
    </row>
    <row r="9" spans="1:7" ht="25.05" customHeight="1" x14ac:dyDescent="0.3">
      <c r="A9" s="273" t="s">
        <v>448</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432</v>
      </c>
      <c r="B15" s="278">
        <f t="shared" ref="B15:G15" si="0">SUM(B5+B7+B9+B11+B13)</f>
        <v>8694503</v>
      </c>
      <c r="C15" s="278">
        <f t="shared" si="0"/>
        <v>250000</v>
      </c>
      <c r="D15" s="278">
        <f t="shared" si="0"/>
        <v>8944503</v>
      </c>
      <c r="E15" s="278">
        <f t="shared" si="0"/>
        <v>5131120.42</v>
      </c>
      <c r="F15" s="278">
        <f t="shared" si="0"/>
        <v>5131120.42</v>
      </c>
      <c r="G15" s="278">
        <f t="shared" si="0"/>
        <v>3813382.58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6" t="s">
        <v>678</v>
      </c>
      <c r="B1" s="496"/>
      <c r="C1" s="496"/>
      <c r="D1" s="496"/>
      <c r="E1" s="496"/>
      <c r="F1" s="496"/>
      <c r="G1" s="497"/>
    </row>
    <row r="2" spans="1:8" x14ac:dyDescent="0.3">
      <c r="A2" s="256"/>
      <c r="B2" s="257"/>
      <c r="C2" s="258"/>
      <c r="D2" s="259" t="s">
        <v>426</v>
      </c>
      <c r="E2" s="258"/>
      <c r="F2" s="260"/>
      <c r="G2" s="490" t="s">
        <v>427</v>
      </c>
    </row>
    <row r="3" spans="1:8" ht="24.9" customHeight="1" x14ac:dyDescent="0.3">
      <c r="A3" s="261" t="s">
        <v>100</v>
      </c>
      <c r="B3" s="262" t="s">
        <v>341</v>
      </c>
      <c r="C3" s="262" t="s">
        <v>428</v>
      </c>
      <c r="D3" s="262" t="s">
        <v>402</v>
      </c>
      <c r="E3" s="262" t="s">
        <v>334</v>
      </c>
      <c r="F3" s="262" t="s">
        <v>347</v>
      </c>
      <c r="G3" s="491"/>
    </row>
    <row r="4" spans="1:8" x14ac:dyDescent="0.3">
      <c r="A4" s="279" t="s">
        <v>123</v>
      </c>
      <c r="B4" s="280">
        <f>SUM(B5:B11)</f>
        <v>5896995.2200000007</v>
      </c>
      <c r="C4" s="280">
        <f>SUM(C5:C11)</f>
        <v>0</v>
      </c>
      <c r="D4" s="280">
        <f>B4+C4</f>
        <v>5896995.2200000007</v>
      </c>
      <c r="E4" s="280">
        <f>SUM(E5:E11)</f>
        <v>3658076.2399999998</v>
      </c>
      <c r="F4" s="280">
        <f>SUM(F5:F11)</f>
        <v>3658076.2399999998</v>
      </c>
      <c r="G4" s="280">
        <f>D4-E4</f>
        <v>2238918.9800000009</v>
      </c>
    </row>
    <row r="5" spans="1:8" x14ac:dyDescent="0.3">
      <c r="A5" s="281" t="s">
        <v>449</v>
      </c>
      <c r="B5" s="266">
        <v>4791477.49</v>
      </c>
      <c r="C5" s="266">
        <v>0</v>
      </c>
      <c r="D5" s="266">
        <f t="shared" ref="D5:D68" si="0">B5+C5</f>
        <v>4791477.49</v>
      </c>
      <c r="E5" s="266">
        <v>3525963.78</v>
      </c>
      <c r="F5" s="266">
        <v>3525963.78</v>
      </c>
      <c r="G5" s="266">
        <f t="shared" ref="G5:G68" si="1">D5-E5</f>
        <v>1265513.7100000004</v>
      </c>
      <c r="H5" s="282">
        <v>1100</v>
      </c>
    </row>
    <row r="6" spans="1:8" x14ac:dyDescent="0.3">
      <c r="A6" s="281" t="s">
        <v>450</v>
      </c>
      <c r="B6" s="266">
        <v>166000</v>
      </c>
      <c r="C6" s="266">
        <v>0</v>
      </c>
      <c r="D6" s="266">
        <f t="shared" si="0"/>
        <v>166000</v>
      </c>
      <c r="E6" s="266">
        <v>94500</v>
      </c>
      <c r="F6" s="266">
        <v>94500</v>
      </c>
      <c r="G6" s="266">
        <f t="shared" si="1"/>
        <v>71500</v>
      </c>
      <c r="H6" s="282">
        <v>1200</v>
      </c>
    </row>
    <row r="7" spans="1:8" x14ac:dyDescent="0.3">
      <c r="A7" s="281" t="s">
        <v>451</v>
      </c>
      <c r="B7" s="266">
        <v>796642.65</v>
      </c>
      <c r="C7" s="266">
        <v>0</v>
      </c>
      <c r="D7" s="266">
        <f t="shared" si="0"/>
        <v>796642.65</v>
      </c>
      <c r="E7" s="266">
        <v>37612.46</v>
      </c>
      <c r="F7" s="266">
        <v>37612.46</v>
      </c>
      <c r="G7" s="266">
        <f t="shared" si="1"/>
        <v>759030.19000000006</v>
      </c>
      <c r="H7" s="282">
        <v>1300</v>
      </c>
    </row>
    <row r="8" spans="1:8" x14ac:dyDescent="0.3">
      <c r="A8" s="281" t="s">
        <v>452</v>
      </c>
      <c r="B8" s="266">
        <v>0</v>
      </c>
      <c r="C8" s="266">
        <v>0</v>
      </c>
      <c r="D8" s="266">
        <f t="shared" si="0"/>
        <v>0</v>
      </c>
      <c r="E8" s="266">
        <v>0</v>
      </c>
      <c r="F8" s="266">
        <v>0</v>
      </c>
      <c r="G8" s="266">
        <f t="shared" si="1"/>
        <v>0</v>
      </c>
      <c r="H8" s="282">
        <v>1400</v>
      </c>
    </row>
    <row r="9" spans="1:8" x14ac:dyDescent="0.3">
      <c r="A9" s="281" t="s">
        <v>453</v>
      </c>
      <c r="B9" s="266">
        <v>142875.07999999999</v>
      </c>
      <c r="C9" s="266">
        <v>0</v>
      </c>
      <c r="D9" s="266">
        <f t="shared" si="0"/>
        <v>142875.07999999999</v>
      </c>
      <c r="E9" s="266">
        <v>0</v>
      </c>
      <c r="F9" s="266">
        <v>0</v>
      </c>
      <c r="G9" s="266">
        <f t="shared" si="1"/>
        <v>142875.07999999999</v>
      </c>
      <c r="H9" s="282">
        <v>1500</v>
      </c>
    </row>
    <row r="10" spans="1:8" x14ac:dyDescent="0.3">
      <c r="A10" s="281" t="s">
        <v>454</v>
      </c>
      <c r="B10" s="266">
        <v>0</v>
      </c>
      <c r="C10" s="266">
        <v>0</v>
      </c>
      <c r="D10" s="266">
        <f t="shared" si="0"/>
        <v>0</v>
      </c>
      <c r="E10" s="266">
        <v>0</v>
      </c>
      <c r="F10" s="266">
        <v>0</v>
      </c>
      <c r="G10" s="266">
        <f t="shared" si="1"/>
        <v>0</v>
      </c>
      <c r="H10" s="282">
        <v>1600</v>
      </c>
    </row>
    <row r="11" spans="1:8" x14ac:dyDescent="0.3">
      <c r="A11" s="281" t="s">
        <v>455</v>
      </c>
      <c r="B11" s="266">
        <v>0</v>
      </c>
      <c r="C11" s="266">
        <v>0</v>
      </c>
      <c r="D11" s="266">
        <f t="shared" si="0"/>
        <v>0</v>
      </c>
      <c r="E11" s="266">
        <v>0</v>
      </c>
      <c r="F11" s="266">
        <v>0</v>
      </c>
      <c r="G11" s="266">
        <f t="shared" si="1"/>
        <v>0</v>
      </c>
      <c r="H11" s="282">
        <v>1700</v>
      </c>
    </row>
    <row r="12" spans="1:8" x14ac:dyDescent="0.3">
      <c r="A12" s="279" t="s">
        <v>124</v>
      </c>
      <c r="B12" s="283">
        <f>SUM(B13:B21)</f>
        <v>884049.85</v>
      </c>
      <c r="C12" s="283">
        <f>SUM(C13:C21)</f>
        <v>30000</v>
      </c>
      <c r="D12" s="283">
        <f t="shared" si="0"/>
        <v>914049.85</v>
      </c>
      <c r="E12" s="283">
        <f>SUM(E13:E21)</f>
        <v>360554.72</v>
      </c>
      <c r="F12" s="283">
        <f>SUM(F13:F21)</f>
        <v>360554.72</v>
      </c>
      <c r="G12" s="283">
        <f t="shared" si="1"/>
        <v>553495.13</v>
      </c>
      <c r="H12" s="284">
        <v>0</v>
      </c>
    </row>
    <row r="13" spans="1:8" x14ac:dyDescent="0.3">
      <c r="A13" s="281" t="s">
        <v>456</v>
      </c>
      <c r="B13" s="266">
        <v>264049.84999999998</v>
      </c>
      <c r="C13" s="266">
        <v>0</v>
      </c>
      <c r="D13" s="266">
        <f t="shared" si="0"/>
        <v>264049.84999999998</v>
      </c>
      <c r="E13" s="266">
        <v>86186.45</v>
      </c>
      <c r="F13" s="266">
        <v>86186.45</v>
      </c>
      <c r="G13" s="266">
        <f t="shared" si="1"/>
        <v>177863.39999999997</v>
      </c>
      <c r="H13" s="282">
        <v>2100</v>
      </c>
    </row>
    <row r="14" spans="1:8" x14ac:dyDescent="0.3">
      <c r="A14" s="281" t="s">
        <v>457</v>
      </c>
      <c r="B14" s="266">
        <v>45000</v>
      </c>
      <c r="C14" s="266">
        <v>0</v>
      </c>
      <c r="D14" s="266">
        <f t="shared" si="0"/>
        <v>45000</v>
      </c>
      <c r="E14" s="266">
        <v>14865.62</v>
      </c>
      <c r="F14" s="266">
        <v>14865.62</v>
      </c>
      <c r="G14" s="266">
        <f t="shared" si="1"/>
        <v>30134.379999999997</v>
      </c>
      <c r="H14" s="282">
        <v>2200</v>
      </c>
    </row>
    <row r="15" spans="1:8" x14ac:dyDescent="0.3">
      <c r="A15" s="281" t="s">
        <v>458</v>
      </c>
      <c r="B15" s="266">
        <v>0</v>
      </c>
      <c r="C15" s="266">
        <v>0</v>
      </c>
      <c r="D15" s="266">
        <f t="shared" si="0"/>
        <v>0</v>
      </c>
      <c r="E15" s="266">
        <v>0</v>
      </c>
      <c r="F15" s="266">
        <v>0</v>
      </c>
      <c r="G15" s="266">
        <f t="shared" si="1"/>
        <v>0</v>
      </c>
      <c r="H15" s="282">
        <v>2300</v>
      </c>
    </row>
    <row r="16" spans="1:8" x14ac:dyDescent="0.3">
      <c r="A16" s="281" t="s">
        <v>459</v>
      </c>
      <c r="B16" s="266">
        <v>40000</v>
      </c>
      <c r="C16" s="266">
        <v>0</v>
      </c>
      <c r="D16" s="266">
        <f t="shared" si="0"/>
        <v>40000</v>
      </c>
      <c r="E16" s="266">
        <v>10663.84</v>
      </c>
      <c r="F16" s="266">
        <v>10663.84</v>
      </c>
      <c r="G16" s="266">
        <f t="shared" si="1"/>
        <v>29336.16</v>
      </c>
      <c r="H16" s="282">
        <v>2400</v>
      </c>
    </row>
    <row r="17" spans="1:8" x14ac:dyDescent="0.3">
      <c r="A17" s="281" t="s">
        <v>460</v>
      </c>
      <c r="B17" s="266">
        <v>100000</v>
      </c>
      <c r="C17" s="266">
        <v>0</v>
      </c>
      <c r="D17" s="266">
        <f t="shared" si="0"/>
        <v>100000</v>
      </c>
      <c r="E17" s="266">
        <v>2757</v>
      </c>
      <c r="F17" s="266">
        <v>2757</v>
      </c>
      <c r="G17" s="266">
        <f t="shared" si="1"/>
        <v>97243</v>
      </c>
      <c r="H17" s="282">
        <v>2500</v>
      </c>
    </row>
    <row r="18" spans="1:8" x14ac:dyDescent="0.3">
      <c r="A18" s="281" t="s">
        <v>461</v>
      </c>
      <c r="B18" s="266">
        <v>300000</v>
      </c>
      <c r="C18" s="266">
        <v>0</v>
      </c>
      <c r="D18" s="266">
        <f t="shared" si="0"/>
        <v>300000</v>
      </c>
      <c r="E18" s="266">
        <v>107900.37</v>
      </c>
      <c r="F18" s="266">
        <v>107900.37</v>
      </c>
      <c r="G18" s="266">
        <f t="shared" si="1"/>
        <v>192099.63</v>
      </c>
      <c r="H18" s="282">
        <v>2600</v>
      </c>
    </row>
    <row r="19" spans="1:8" x14ac:dyDescent="0.3">
      <c r="A19" s="281" t="s">
        <v>462</v>
      </c>
      <c r="B19" s="266">
        <v>45000</v>
      </c>
      <c r="C19" s="266">
        <v>0</v>
      </c>
      <c r="D19" s="266">
        <f t="shared" si="0"/>
        <v>45000</v>
      </c>
      <c r="E19" s="266">
        <v>43743.6</v>
      </c>
      <c r="F19" s="266">
        <v>43743.6</v>
      </c>
      <c r="G19" s="266">
        <f t="shared" si="1"/>
        <v>1256.4000000000015</v>
      </c>
      <c r="H19" s="282">
        <v>2700</v>
      </c>
    </row>
    <row r="20" spans="1:8" x14ac:dyDescent="0.3">
      <c r="A20" s="281" t="s">
        <v>463</v>
      </c>
      <c r="B20" s="266">
        <v>0</v>
      </c>
      <c r="C20" s="266">
        <v>0</v>
      </c>
      <c r="D20" s="266">
        <f t="shared" si="0"/>
        <v>0</v>
      </c>
      <c r="E20" s="266">
        <v>0</v>
      </c>
      <c r="F20" s="266">
        <v>0</v>
      </c>
      <c r="G20" s="266">
        <f t="shared" si="1"/>
        <v>0</v>
      </c>
      <c r="H20" s="282">
        <v>2800</v>
      </c>
    </row>
    <row r="21" spans="1:8" x14ac:dyDescent="0.3">
      <c r="A21" s="281" t="s">
        <v>464</v>
      </c>
      <c r="B21" s="266">
        <v>90000</v>
      </c>
      <c r="C21" s="266">
        <v>30000</v>
      </c>
      <c r="D21" s="266">
        <f t="shared" si="0"/>
        <v>120000</v>
      </c>
      <c r="E21" s="266">
        <v>94437.84</v>
      </c>
      <c r="F21" s="266">
        <v>94437.84</v>
      </c>
      <c r="G21" s="266">
        <f t="shared" si="1"/>
        <v>25562.160000000003</v>
      </c>
      <c r="H21" s="282">
        <v>2900</v>
      </c>
    </row>
    <row r="22" spans="1:8" x14ac:dyDescent="0.3">
      <c r="A22" s="279" t="s">
        <v>125</v>
      </c>
      <c r="B22" s="283">
        <f>SUM(B23:B31)</f>
        <v>945623.6</v>
      </c>
      <c r="C22" s="283">
        <f>SUM(C23:C31)</f>
        <v>76805.240000000005</v>
      </c>
      <c r="D22" s="283">
        <f t="shared" si="0"/>
        <v>1022428.84</v>
      </c>
      <c r="E22" s="283">
        <f>SUM(E23:E31)</f>
        <v>656528.71</v>
      </c>
      <c r="F22" s="283">
        <f>SUM(F23:F31)</f>
        <v>656528.71</v>
      </c>
      <c r="G22" s="283">
        <f t="shared" si="1"/>
        <v>365900.13</v>
      </c>
      <c r="H22" s="284">
        <v>0</v>
      </c>
    </row>
    <row r="23" spans="1:8" x14ac:dyDescent="0.3">
      <c r="A23" s="281" t="s">
        <v>465</v>
      </c>
      <c r="B23" s="266">
        <v>110000</v>
      </c>
      <c r="C23" s="266">
        <v>-30000</v>
      </c>
      <c r="D23" s="266">
        <f t="shared" si="0"/>
        <v>80000</v>
      </c>
      <c r="E23" s="266">
        <v>32664</v>
      </c>
      <c r="F23" s="266">
        <v>32664</v>
      </c>
      <c r="G23" s="266">
        <f t="shared" si="1"/>
        <v>47336</v>
      </c>
      <c r="H23" s="282">
        <v>3100</v>
      </c>
    </row>
    <row r="24" spans="1:8" x14ac:dyDescent="0.3">
      <c r="A24" s="281" t="s">
        <v>466</v>
      </c>
      <c r="B24" s="266">
        <v>46000</v>
      </c>
      <c r="C24" s="266">
        <v>0</v>
      </c>
      <c r="D24" s="266">
        <f t="shared" si="0"/>
        <v>46000</v>
      </c>
      <c r="E24" s="266">
        <v>11500</v>
      </c>
      <c r="F24" s="266">
        <v>11500</v>
      </c>
      <c r="G24" s="266">
        <f t="shared" si="1"/>
        <v>34500</v>
      </c>
      <c r="H24" s="282">
        <v>3200</v>
      </c>
    </row>
    <row r="25" spans="1:8" x14ac:dyDescent="0.3">
      <c r="A25" s="281" t="s">
        <v>467</v>
      </c>
      <c r="B25" s="266">
        <v>22000</v>
      </c>
      <c r="C25" s="266">
        <v>0</v>
      </c>
      <c r="D25" s="266">
        <f t="shared" si="0"/>
        <v>22000</v>
      </c>
      <c r="E25" s="266">
        <v>600</v>
      </c>
      <c r="F25" s="266">
        <v>600</v>
      </c>
      <c r="G25" s="266">
        <f t="shared" si="1"/>
        <v>21400</v>
      </c>
      <c r="H25" s="282">
        <v>3300</v>
      </c>
    </row>
    <row r="26" spans="1:8" x14ac:dyDescent="0.3">
      <c r="A26" s="281" t="s">
        <v>468</v>
      </c>
      <c r="B26" s="266">
        <v>68000</v>
      </c>
      <c r="C26" s="266">
        <v>0</v>
      </c>
      <c r="D26" s="266">
        <f t="shared" si="0"/>
        <v>68000</v>
      </c>
      <c r="E26" s="266">
        <v>3825.68</v>
      </c>
      <c r="F26" s="266">
        <v>3825.68</v>
      </c>
      <c r="G26" s="266">
        <f t="shared" si="1"/>
        <v>64174.32</v>
      </c>
      <c r="H26" s="282">
        <v>3400</v>
      </c>
    </row>
    <row r="27" spans="1:8" x14ac:dyDescent="0.3">
      <c r="A27" s="281" t="s">
        <v>469</v>
      </c>
      <c r="B27" s="266">
        <v>200000</v>
      </c>
      <c r="C27" s="266">
        <v>123600.83</v>
      </c>
      <c r="D27" s="266">
        <f t="shared" si="0"/>
        <v>323600.83</v>
      </c>
      <c r="E27" s="266">
        <v>301751.96000000002</v>
      </c>
      <c r="F27" s="266">
        <v>301751.96000000002</v>
      </c>
      <c r="G27" s="266">
        <f t="shared" si="1"/>
        <v>21848.869999999995</v>
      </c>
      <c r="H27" s="282">
        <v>3500</v>
      </c>
    </row>
    <row r="28" spans="1:8" x14ac:dyDescent="0.3">
      <c r="A28" s="281" t="s">
        <v>470</v>
      </c>
      <c r="B28" s="266">
        <v>0</v>
      </c>
      <c r="C28" s="266">
        <v>0</v>
      </c>
      <c r="D28" s="266">
        <f t="shared" si="0"/>
        <v>0</v>
      </c>
      <c r="E28" s="266">
        <v>0</v>
      </c>
      <c r="F28" s="266">
        <v>0</v>
      </c>
      <c r="G28" s="266">
        <f t="shared" si="1"/>
        <v>0</v>
      </c>
      <c r="H28" s="282">
        <v>3600</v>
      </c>
    </row>
    <row r="29" spans="1:8" x14ac:dyDescent="0.3">
      <c r="A29" s="281" t="s">
        <v>471</v>
      </c>
      <c r="B29" s="266">
        <v>60000</v>
      </c>
      <c r="C29" s="266">
        <v>0</v>
      </c>
      <c r="D29" s="266">
        <f t="shared" si="0"/>
        <v>60000</v>
      </c>
      <c r="E29" s="266">
        <v>3095</v>
      </c>
      <c r="F29" s="266">
        <v>3095</v>
      </c>
      <c r="G29" s="266">
        <f t="shared" si="1"/>
        <v>56905</v>
      </c>
      <c r="H29" s="282">
        <v>3700</v>
      </c>
    </row>
    <row r="30" spans="1:8" x14ac:dyDescent="0.3">
      <c r="A30" s="281" t="s">
        <v>472</v>
      </c>
      <c r="B30" s="266">
        <v>250000</v>
      </c>
      <c r="C30" s="266">
        <v>-16795.59</v>
      </c>
      <c r="D30" s="266">
        <f t="shared" si="0"/>
        <v>233204.41</v>
      </c>
      <c r="E30" s="266">
        <v>182113.98</v>
      </c>
      <c r="F30" s="266">
        <v>182113.98</v>
      </c>
      <c r="G30" s="266">
        <f t="shared" si="1"/>
        <v>51090.429999999993</v>
      </c>
      <c r="H30" s="282">
        <v>3800</v>
      </c>
    </row>
    <row r="31" spans="1:8" x14ac:dyDescent="0.3">
      <c r="A31" s="281" t="s">
        <v>473</v>
      </c>
      <c r="B31" s="266">
        <v>189623.6</v>
      </c>
      <c r="C31" s="266">
        <v>0</v>
      </c>
      <c r="D31" s="266">
        <f t="shared" si="0"/>
        <v>189623.6</v>
      </c>
      <c r="E31" s="266">
        <v>120978.09</v>
      </c>
      <c r="F31" s="266">
        <v>120978.09</v>
      </c>
      <c r="G31" s="266">
        <f t="shared" si="1"/>
        <v>68645.510000000009</v>
      </c>
      <c r="H31" s="282">
        <v>3900</v>
      </c>
    </row>
    <row r="32" spans="1:8" x14ac:dyDescent="0.3">
      <c r="A32" s="279" t="s">
        <v>126</v>
      </c>
      <c r="B32" s="283">
        <f>SUM(B33:B41)</f>
        <v>777834.33</v>
      </c>
      <c r="C32" s="283">
        <f>SUM(C33:C41)</f>
        <v>-106805.24</v>
      </c>
      <c r="D32" s="283">
        <f t="shared" si="0"/>
        <v>671029.09</v>
      </c>
      <c r="E32" s="283">
        <f>SUM(E33:E41)</f>
        <v>197461.75</v>
      </c>
      <c r="F32" s="283">
        <f>SUM(F33:F41)</f>
        <v>197461.75</v>
      </c>
      <c r="G32" s="283">
        <f t="shared" si="1"/>
        <v>473567.33999999997</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777834.33</v>
      </c>
      <c r="C36" s="266">
        <v>-106805.24</v>
      </c>
      <c r="D36" s="266">
        <f t="shared" si="0"/>
        <v>671029.09</v>
      </c>
      <c r="E36" s="266">
        <v>197461.75</v>
      </c>
      <c r="F36" s="266">
        <v>197461.75</v>
      </c>
      <c r="G36" s="266">
        <f t="shared" si="1"/>
        <v>473567.33999999997</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474</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475</v>
      </c>
      <c r="B42" s="283">
        <f>SUM(B43:B51)</f>
        <v>190000</v>
      </c>
      <c r="C42" s="283">
        <f>SUM(C43:C51)</f>
        <v>250000</v>
      </c>
      <c r="D42" s="283">
        <f t="shared" si="0"/>
        <v>440000</v>
      </c>
      <c r="E42" s="283">
        <f>SUM(E43:E51)</f>
        <v>258499</v>
      </c>
      <c r="F42" s="283">
        <f>SUM(F43:F51)</f>
        <v>258499</v>
      </c>
      <c r="G42" s="283">
        <f t="shared" si="1"/>
        <v>181501</v>
      </c>
      <c r="H42" s="284">
        <v>0</v>
      </c>
    </row>
    <row r="43" spans="1:8" x14ac:dyDescent="0.3">
      <c r="A43" s="285" t="s">
        <v>476</v>
      </c>
      <c r="B43" s="266">
        <v>130000</v>
      </c>
      <c r="C43" s="266">
        <v>250000</v>
      </c>
      <c r="D43" s="266">
        <f t="shared" si="0"/>
        <v>380000</v>
      </c>
      <c r="E43" s="266">
        <v>258499</v>
      </c>
      <c r="F43" s="266">
        <v>258499</v>
      </c>
      <c r="G43" s="266">
        <f t="shared" si="1"/>
        <v>121501</v>
      </c>
      <c r="H43" s="282">
        <v>5100</v>
      </c>
    </row>
    <row r="44" spans="1:8" x14ac:dyDescent="0.3">
      <c r="A44" s="281" t="s">
        <v>477</v>
      </c>
      <c r="B44" s="266">
        <v>0</v>
      </c>
      <c r="C44" s="266">
        <v>0</v>
      </c>
      <c r="D44" s="266">
        <f t="shared" si="0"/>
        <v>0</v>
      </c>
      <c r="E44" s="266">
        <v>0</v>
      </c>
      <c r="F44" s="266">
        <v>0</v>
      </c>
      <c r="G44" s="266">
        <f t="shared" si="1"/>
        <v>0</v>
      </c>
      <c r="H44" s="282">
        <v>5200</v>
      </c>
    </row>
    <row r="45" spans="1:8" x14ac:dyDescent="0.3">
      <c r="A45" s="281" t="s">
        <v>478</v>
      </c>
      <c r="B45" s="266">
        <v>0</v>
      </c>
      <c r="C45" s="266">
        <v>0</v>
      </c>
      <c r="D45" s="266">
        <f t="shared" si="0"/>
        <v>0</v>
      </c>
      <c r="E45" s="266">
        <v>0</v>
      </c>
      <c r="F45" s="266">
        <v>0</v>
      </c>
      <c r="G45" s="266">
        <f t="shared" si="1"/>
        <v>0</v>
      </c>
      <c r="H45" s="282">
        <v>5300</v>
      </c>
    </row>
    <row r="46" spans="1:8" x14ac:dyDescent="0.3">
      <c r="A46" s="281" t="s">
        <v>479</v>
      </c>
      <c r="B46" s="266">
        <v>0</v>
      </c>
      <c r="C46" s="266">
        <v>0</v>
      </c>
      <c r="D46" s="266">
        <f t="shared" si="0"/>
        <v>0</v>
      </c>
      <c r="E46" s="266">
        <v>0</v>
      </c>
      <c r="F46" s="266">
        <v>0</v>
      </c>
      <c r="G46" s="266">
        <f t="shared" si="1"/>
        <v>0</v>
      </c>
      <c r="H46" s="282">
        <v>5400</v>
      </c>
    </row>
    <row r="47" spans="1:8" x14ac:dyDescent="0.3">
      <c r="A47" s="281" t="s">
        <v>480</v>
      </c>
      <c r="B47" s="266">
        <v>0</v>
      </c>
      <c r="C47" s="266">
        <v>0</v>
      </c>
      <c r="D47" s="266">
        <f t="shared" si="0"/>
        <v>0</v>
      </c>
      <c r="E47" s="266">
        <v>0</v>
      </c>
      <c r="F47" s="266">
        <v>0</v>
      </c>
      <c r="G47" s="266">
        <f t="shared" si="1"/>
        <v>0</v>
      </c>
      <c r="H47" s="282">
        <v>5500</v>
      </c>
    </row>
    <row r="48" spans="1:8" x14ac:dyDescent="0.3">
      <c r="A48" s="281" t="s">
        <v>481</v>
      </c>
      <c r="B48" s="266">
        <v>60000</v>
      </c>
      <c r="C48" s="266">
        <v>0</v>
      </c>
      <c r="D48" s="266">
        <f t="shared" si="0"/>
        <v>60000</v>
      </c>
      <c r="E48" s="266">
        <v>0</v>
      </c>
      <c r="F48" s="266">
        <v>0</v>
      </c>
      <c r="G48" s="266">
        <f t="shared" si="1"/>
        <v>60000</v>
      </c>
      <c r="H48" s="282">
        <v>5600</v>
      </c>
    </row>
    <row r="49" spans="1:8" x14ac:dyDescent="0.3">
      <c r="A49" s="281" t="s">
        <v>482</v>
      </c>
      <c r="B49" s="266">
        <v>0</v>
      </c>
      <c r="C49" s="266">
        <v>0</v>
      </c>
      <c r="D49" s="266">
        <f t="shared" si="0"/>
        <v>0</v>
      </c>
      <c r="E49" s="266">
        <v>0</v>
      </c>
      <c r="F49" s="266">
        <v>0</v>
      </c>
      <c r="G49" s="266">
        <f t="shared" si="1"/>
        <v>0</v>
      </c>
      <c r="H49" s="282">
        <v>5700</v>
      </c>
    </row>
    <row r="50" spans="1:8" x14ac:dyDescent="0.3">
      <c r="A50" s="281" t="s">
        <v>483</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484</v>
      </c>
      <c r="B53" s="266">
        <v>0</v>
      </c>
      <c r="C53" s="266">
        <v>0</v>
      </c>
      <c r="D53" s="266">
        <f t="shared" si="0"/>
        <v>0</v>
      </c>
      <c r="E53" s="266">
        <v>0</v>
      </c>
      <c r="F53" s="266">
        <v>0</v>
      </c>
      <c r="G53" s="266">
        <f t="shared" si="1"/>
        <v>0</v>
      </c>
      <c r="H53" s="282">
        <v>6100</v>
      </c>
    </row>
    <row r="54" spans="1:8" x14ac:dyDescent="0.3">
      <c r="A54" s="281" t="s">
        <v>485</v>
      </c>
      <c r="B54" s="266">
        <v>0</v>
      </c>
      <c r="C54" s="266">
        <v>0</v>
      </c>
      <c r="D54" s="266">
        <f t="shared" si="0"/>
        <v>0</v>
      </c>
      <c r="E54" s="266">
        <v>0</v>
      </c>
      <c r="F54" s="266">
        <v>0</v>
      </c>
      <c r="G54" s="266">
        <f t="shared" si="1"/>
        <v>0</v>
      </c>
      <c r="H54" s="282">
        <v>6200</v>
      </c>
    </row>
    <row r="55" spans="1:8" x14ac:dyDescent="0.3">
      <c r="A55" s="281" t="s">
        <v>486</v>
      </c>
      <c r="B55" s="266">
        <v>0</v>
      </c>
      <c r="C55" s="266">
        <v>0</v>
      </c>
      <c r="D55" s="266">
        <f t="shared" si="0"/>
        <v>0</v>
      </c>
      <c r="E55" s="266">
        <v>0</v>
      </c>
      <c r="F55" s="266">
        <v>0</v>
      </c>
      <c r="G55" s="266">
        <f t="shared" si="1"/>
        <v>0</v>
      </c>
      <c r="H55" s="282">
        <v>6300</v>
      </c>
    </row>
    <row r="56" spans="1:8" x14ac:dyDescent="0.3">
      <c r="A56" s="279" t="s">
        <v>487</v>
      </c>
      <c r="B56" s="283">
        <f>SUM(B57:B63)</f>
        <v>0</v>
      </c>
      <c r="C56" s="283">
        <f>SUM(C57:C63)</f>
        <v>0</v>
      </c>
      <c r="D56" s="283">
        <f t="shared" si="0"/>
        <v>0</v>
      </c>
      <c r="E56" s="283">
        <f>SUM(E57:E63)</f>
        <v>0</v>
      </c>
      <c r="F56" s="283">
        <f>SUM(F57:F63)</f>
        <v>0</v>
      </c>
      <c r="G56" s="283">
        <f t="shared" si="1"/>
        <v>0</v>
      </c>
      <c r="H56" s="284">
        <v>0</v>
      </c>
    </row>
    <row r="57" spans="1:8" x14ac:dyDescent="0.3">
      <c r="A57" s="281" t="s">
        <v>488</v>
      </c>
      <c r="B57" s="266">
        <v>0</v>
      </c>
      <c r="C57" s="266">
        <v>0</v>
      </c>
      <c r="D57" s="266">
        <f t="shared" si="0"/>
        <v>0</v>
      </c>
      <c r="E57" s="266">
        <v>0</v>
      </c>
      <c r="F57" s="266">
        <v>0</v>
      </c>
      <c r="G57" s="266">
        <f t="shared" si="1"/>
        <v>0</v>
      </c>
      <c r="H57" s="282">
        <v>7100</v>
      </c>
    </row>
    <row r="58" spans="1:8" x14ac:dyDescent="0.3">
      <c r="A58" s="281" t="s">
        <v>489</v>
      </c>
      <c r="B58" s="266">
        <v>0</v>
      </c>
      <c r="C58" s="266">
        <v>0</v>
      </c>
      <c r="D58" s="266">
        <f t="shared" si="0"/>
        <v>0</v>
      </c>
      <c r="E58" s="266">
        <v>0</v>
      </c>
      <c r="F58" s="266">
        <v>0</v>
      </c>
      <c r="G58" s="266">
        <f t="shared" si="1"/>
        <v>0</v>
      </c>
      <c r="H58" s="282">
        <v>7200</v>
      </c>
    </row>
    <row r="59" spans="1:8" x14ac:dyDescent="0.3">
      <c r="A59" s="281" t="s">
        <v>490</v>
      </c>
      <c r="B59" s="266">
        <v>0</v>
      </c>
      <c r="C59" s="266">
        <v>0</v>
      </c>
      <c r="D59" s="266">
        <f t="shared" si="0"/>
        <v>0</v>
      </c>
      <c r="E59" s="266">
        <v>0</v>
      </c>
      <c r="F59" s="266">
        <v>0</v>
      </c>
      <c r="G59" s="266">
        <f t="shared" si="1"/>
        <v>0</v>
      </c>
      <c r="H59" s="282">
        <v>7300</v>
      </c>
    </row>
    <row r="60" spans="1:8" x14ac:dyDescent="0.3">
      <c r="A60" s="281" t="s">
        <v>491</v>
      </c>
      <c r="B60" s="266">
        <v>0</v>
      </c>
      <c r="C60" s="266">
        <v>0</v>
      </c>
      <c r="D60" s="266">
        <f t="shared" si="0"/>
        <v>0</v>
      </c>
      <c r="E60" s="266">
        <v>0</v>
      </c>
      <c r="F60" s="266">
        <v>0</v>
      </c>
      <c r="G60" s="266">
        <f t="shared" si="1"/>
        <v>0</v>
      </c>
      <c r="H60" s="282">
        <v>7400</v>
      </c>
    </row>
    <row r="61" spans="1:8" x14ac:dyDescent="0.3">
      <c r="A61" s="281" t="s">
        <v>492</v>
      </c>
      <c r="B61" s="266">
        <v>0</v>
      </c>
      <c r="C61" s="266">
        <v>0</v>
      </c>
      <c r="D61" s="266">
        <f t="shared" si="0"/>
        <v>0</v>
      </c>
      <c r="E61" s="266">
        <v>0</v>
      </c>
      <c r="F61" s="266">
        <v>0</v>
      </c>
      <c r="G61" s="266">
        <f t="shared" si="1"/>
        <v>0</v>
      </c>
      <c r="H61" s="282">
        <v>7500</v>
      </c>
    </row>
    <row r="62" spans="1:8" x14ac:dyDescent="0.3">
      <c r="A62" s="281" t="s">
        <v>493</v>
      </c>
      <c r="B62" s="266">
        <v>0</v>
      </c>
      <c r="C62" s="266">
        <v>0</v>
      </c>
      <c r="D62" s="266">
        <f t="shared" si="0"/>
        <v>0</v>
      </c>
      <c r="E62" s="266">
        <v>0</v>
      </c>
      <c r="F62" s="266">
        <v>0</v>
      </c>
      <c r="G62" s="266">
        <f t="shared" si="1"/>
        <v>0</v>
      </c>
      <c r="H62" s="282">
        <v>7600</v>
      </c>
    </row>
    <row r="63" spans="1:8" x14ac:dyDescent="0.3">
      <c r="A63" s="281" t="s">
        <v>494</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495</v>
      </c>
      <c r="B68" s="283">
        <f>SUM(B69:B75)</f>
        <v>0</v>
      </c>
      <c r="C68" s="283">
        <f>SUM(C69:C75)</f>
        <v>0</v>
      </c>
      <c r="D68" s="283">
        <f t="shared" si="0"/>
        <v>0</v>
      </c>
      <c r="E68" s="283">
        <f>SUM(E69:E75)</f>
        <v>0</v>
      </c>
      <c r="F68" s="283">
        <f>SUM(F69:F75)</f>
        <v>0</v>
      </c>
      <c r="G68" s="283">
        <f t="shared" si="1"/>
        <v>0</v>
      </c>
      <c r="H68" s="284">
        <v>0</v>
      </c>
    </row>
    <row r="69" spans="1:8" x14ac:dyDescent="0.3">
      <c r="A69" s="281" t="s">
        <v>496</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497</v>
      </c>
      <c r="B75" s="276">
        <v>0</v>
      </c>
      <c r="C75" s="276">
        <v>0</v>
      </c>
      <c r="D75" s="276">
        <f t="shared" si="2"/>
        <v>0</v>
      </c>
      <c r="E75" s="276">
        <v>0</v>
      </c>
      <c r="F75" s="276">
        <v>0</v>
      </c>
      <c r="G75" s="276">
        <f t="shared" si="3"/>
        <v>0</v>
      </c>
      <c r="H75" s="282">
        <v>9900</v>
      </c>
    </row>
    <row r="76" spans="1:8" x14ac:dyDescent="0.3">
      <c r="A76" s="277" t="s">
        <v>432</v>
      </c>
      <c r="B76" s="278">
        <f t="shared" ref="B76:G76" si="4">SUM(B4+B12+B22+B32+B42+B52+B56+B64+B68)</f>
        <v>8694503</v>
      </c>
      <c r="C76" s="278">
        <f t="shared" si="4"/>
        <v>250000</v>
      </c>
      <c r="D76" s="278">
        <f t="shared" si="4"/>
        <v>8944503</v>
      </c>
      <c r="E76" s="278">
        <f t="shared" si="4"/>
        <v>5131120.42</v>
      </c>
      <c r="F76" s="278">
        <f t="shared" si="4"/>
        <v>5131120.42</v>
      </c>
      <c r="G76" s="278">
        <f t="shared" si="4"/>
        <v>3813382.5800000005</v>
      </c>
    </row>
    <row r="78" spans="1:8" x14ac:dyDescent="0.3">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5" t="s">
        <v>682</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87" t="s">
        <v>498</v>
      </c>
      <c r="B5" s="283">
        <f t="shared" ref="B5:G5" si="0">SUM(B6:B13)</f>
        <v>0</v>
      </c>
      <c r="C5" s="283">
        <f t="shared" si="0"/>
        <v>0</v>
      </c>
      <c r="D5" s="283">
        <f t="shared" si="0"/>
        <v>0</v>
      </c>
      <c r="E5" s="283">
        <f t="shared" si="0"/>
        <v>0</v>
      </c>
      <c r="F5" s="283">
        <f t="shared" si="0"/>
        <v>0</v>
      </c>
      <c r="G5" s="283">
        <f t="shared" si="0"/>
        <v>0</v>
      </c>
    </row>
    <row r="6" spans="1:7" x14ac:dyDescent="0.3">
      <c r="A6" s="288" t="s">
        <v>499</v>
      </c>
      <c r="B6" s="266">
        <v>0</v>
      </c>
      <c r="C6" s="266">
        <v>0</v>
      </c>
      <c r="D6" s="266">
        <f>B6+C6</f>
        <v>0</v>
      </c>
      <c r="E6" s="266">
        <v>0</v>
      </c>
      <c r="F6" s="266">
        <v>0</v>
      </c>
      <c r="G6" s="266">
        <f>D6-E6</f>
        <v>0</v>
      </c>
    </row>
    <row r="7" spans="1:7" x14ac:dyDescent="0.3">
      <c r="A7" s="288" t="s">
        <v>500</v>
      </c>
      <c r="B7" s="266">
        <v>0</v>
      </c>
      <c r="C7" s="266">
        <v>0</v>
      </c>
      <c r="D7" s="266">
        <f t="shared" ref="D7:D13" si="1">B7+C7</f>
        <v>0</v>
      </c>
      <c r="E7" s="266">
        <v>0</v>
      </c>
      <c r="F7" s="266">
        <v>0</v>
      </c>
      <c r="G7" s="266">
        <f t="shared" ref="G7:G13" si="2">D7-E7</f>
        <v>0</v>
      </c>
    </row>
    <row r="8" spans="1:7" x14ac:dyDescent="0.3">
      <c r="A8" s="288" t="s">
        <v>501</v>
      </c>
      <c r="B8" s="266">
        <v>0</v>
      </c>
      <c r="C8" s="266">
        <v>0</v>
      </c>
      <c r="D8" s="266">
        <f t="shared" si="1"/>
        <v>0</v>
      </c>
      <c r="E8" s="266">
        <v>0</v>
      </c>
      <c r="F8" s="266">
        <v>0</v>
      </c>
      <c r="G8" s="266">
        <f t="shared" si="2"/>
        <v>0</v>
      </c>
    </row>
    <row r="9" spans="1:7" x14ac:dyDescent="0.3">
      <c r="A9" s="288" t="s">
        <v>502</v>
      </c>
      <c r="B9" s="266">
        <v>0</v>
      </c>
      <c r="C9" s="266">
        <v>0</v>
      </c>
      <c r="D9" s="266">
        <f t="shared" si="1"/>
        <v>0</v>
      </c>
      <c r="E9" s="266">
        <v>0</v>
      </c>
      <c r="F9" s="266">
        <v>0</v>
      </c>
      <c r="G9" s="266">
        <f t="shared" si="2"/>
        <v>0</v>
      </c>
    </row>
    <row r="10" spans="1:7" x14ac:dyDescent="0.3">
      <c r="A10" s="288" t="s">
        <v>503</v>
      </c>
      <c r="B10" s="266">
        <v>0</v>
      </c>
      <c r="C10" s="266">
        <v>0</v>
      </c>
      <c r="D10" s="266">
        <f t="shared" si="1"/>
        <v>0</v>
      </c>
      <c r="E10" s="266">
        <v>0</v>
      </c>
      <c r="F10" s="266">
        <v>0</v>
      </c>
      <c r="G10" s="266">
        <f t="shared" si="2"/>
        <v>0</v>
      </c>
    </row>
    <row r="11" spans="1:7" x14ac:dyDescent="0.3">
      <c r="A11" s="288" t="s">
        <v>504</v>
      </c>
      <c r="B11" s="266">
        <v>0</v>
      </c>
      <c r="C11" s="266">
        <v>0</v>
      </c>
      <c r="D11" s="266">
        <f t="shared" si="1"/>
        <v>0</v>
      </c>
      <c r="E11" s="266">
        <v>0</v>
      </c>
      <c r="F11" s="266">
        <v>0</v>
      </c>
      <c r="G11" s="266">
        <f t="shared" si="2"/>
        <v>0</v>
      </c>
    </row>
    <row r="12" spans="1:7" x14ac:dyDescent="0.3">
      <c r="A12" s="288" t="s">
        <v>505</v>
      </c>
      <c r="B12" s="266">
        <v>0</v>
      </c>
      <c r="C12" s="266">
        <v>0</v>
      </c>
      <c r="D12" s="266">
        <f t="shared" si="1"/>
        <v>0</v>
      </c>
      <c r="E12" s="266">
        <v>0</v>
      </c>
      <c r="F12" s="266">
        <v>0</v>
      </c>
      <c r="G12" s="266">
        <f t="shared" si="2"/>
        <v>0</v>
      </c>
    </row>
    <row r="13" spans="1:7" x14ac:dyDescent="0.3">
      <c r="A13" s="288" t="s">
        <v>473</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506</v>
      </c>
      <c r="B15" s="283">
        <f t="shared" ref="B15:G15" si="3">SUM(B16:B22)</f>
        <v>8694503</v>
      </c>
      <c r="C15" s="283">
        <f t="shared" si="3"/>
        <v>250000</v>
      </c>
      <c r="D15" s="283">
        <f t="shared" si="3"/>
        <v>8944503</v>
      </c>
      <c r="E15" s="283">
        <f t="shared" si="3"/>
        <v>5131120.42</v>
      </c>
      <c r="F15" s="283">
        <f t="shared" si="3"/>
        <v>5131120.42</v>
      </c>
      <c r="G15" s="283">
        <f t="shared" si="3"/>
        <v>3813382.58</v>
      </c>
    </row>
    <row r="16" spans="1:7" x14ac:dyDescent="0.3">
      <c r="A16" s="288" t="s">
        <v>507</v>
      </c>
      <c r="B16" s="266">
        <v>0</v>
      </c>
      <c r="C16" s="266">
        <v>0</v>
      </c>
      <c r="D16" s="266">
        <f>B16+C16</f>
        <v>0</v>
      </c>
      <c r="E16" s="266">
        <v>0</v>
      </c>
      <c r="F16" s="266">
        <v>0</v>
      </c>
      <c r="G16" s="266">
        <f t="shared" ref="G16:G22" si="4">D16-E16</f>
        <v>0</v>
      </c>
    </row>
    <row r="17" spans="1:7" x14ac:dyDescent="0.3">
      <c r="A17" s="288" t="s">
        <v>508</v>
      </c>
      <c r="B17" s="266">
        <v>0</v>
      </c>
      <c r="C17" s="266">
        <v>0</v>
      </c>
      <c r="D17" s="266">
        <f t="shared" ref="D17:D22" si="5">B17+C17</f>
        <v>0</v>
      </c>
      <c r="E17" s="266">
        <v>0</v>
      </c>
      <c r="F17" s="266">
        <v>0</v>
      </c>
      <c r="G17" s="266">
        <f t="shared" si="4"/>
        <v>0</v>
      </c>
    </row>
    <row r="18" spans="1:7" ht="10.050000000000001" customHeight="1" x14ac:dyDescent="0.3">
      <c r="A18" s="288" t="s">
        <v>509</v>
      </c>
      <c r="B18" s="266">
        <v>0</v>
      </c>
      <c r="C18" s="266">
        <v>0</v>
      </c>
      <c r="D18" s="266">
        <f t="shared" si="5"/>
        <v>0</v>
      </c>
      <c r="E18" s="266">
        <v>0</v>
      </c>
      <c r="F18" s="266">
        <v>0</v>
      </c>
      <c r="G18" s="266">
        <f t="shared" si="4"/>
        <v>0</v>
      </c>
    </row>
    <row r="19" spans="1:7" x14ac:dyDescent="0.3">
      <c r="A19" s="288" t="s">
        <v>510</v>
      </c>
      <c r="B19" s="266">
        <v>0</v>
      </c>
      <c r="C19" s="266">
        <v>0</v>
      </c>
      <c r="D19" s="266">
        <f t="shared" si="5"/>
        <v>0</v>
      </c>
      <c r="E19" s="266">
        <v>0</v>
      </c>
      <c r="F19" s="266">
        <v>0</v>
      </c>
      <c r="G19" s="266">
        <f t="shared" si="4"/>
        <v>0</v>
      </c>
    </row>
    <row r="20" spans="1:7" x14ac:dyDescent="0.3">
      <c r="A20" s="288" t="s">
        <v>511</v>
      </c>
      <c r="B20" s="266">
        <v>0</v>
      </c>
      <c r="C20" s="266">
        <v>0</v>
      </c>
      <c r="D20" s="266">
        <f t="shared" si="5"/>
        <v>0</v>
      </c>
      <c r="E20" s="266">
        <v>0</v>
      </c>
      <c r="F20" s="266">
        <v>0</v>
      </c>
      <c r="G20" s="266">
        <f t="shared" si="4"/>
        <v>0</v>
      </c>
    </row>
    <row r="21" spans="1:7" x14ac:dyDescent="0.3">
      <c r="A21" s="288" t="s">
        <v>512</v>
      </c>
      <c r="B21" s="266">
        <v>8694503</v>
      </c>
      <c r="C21" s="266">
        <v>250000</v>
      </c>
      <c r="D21" s="266">
        <f t="shared" si="5"/>
        <v>8944503</v>
      </c>
      <c r="E21" s="266">
        <v>5131120.42</v>
      </c>
      <c r="F21" s="266">
        <v>5131120.42</v>
      </c>
      <c r="G21" s="266">
        <f t="shared" si="4"/>
        <v>3813382.58</v>
      </c>
    </row>
    <row r="22" spans="1:7" x14ac:dyDescent="0.3">
      <c r="A22" s="288" t="s">
        <v>513</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514</v>
      </c>
      <c r="B24" s="283">
        <f t="shared" ref="B24:G24" si="6">SUM(B25:B33)</f>
        <v>0</v>
      </c>
      <c r="C24" s="283">
        <f t="shared" si="6"/>
        <v>0</v>
      </c>
      <c r="D24" s="283">
        <f t="shared" si="6"/>
        <v>0</v>
      </c>
      <c r="E24" s="283">
        <f t="shared" si="6"/>
        <v>0</v>
      </c>
      <c r="F24" s="283">
        <f t="shared" si="6"/>
        <v>0</v>
      </c>
      <c r="G24" s="283">
        <f t="shared" si="6"/>
        <v>0</v>
      </c>
    </row>
    <row r="25" spans="1:7" x14ac:dyDescent="0.3">
      <c r="A25" s="288" t="s">
        <v>515</v>
      </c>
      <c r="B25" s="266">
        <v>0</v>
      </c>
      <c r="C25" s="266">
        <v>0</v>
      </c>
      <c r="D25" s="266">
        <f>B25+C25</f>
        <v>0</v>
      </c>
      <c r="E25" s="266">
        <v>0</v>
      </c>
      <c r="F25" s="266">
        <v>0</v>
      </c>
      <c r="G25" s="266">
        <f t="shared" ref="G25:G33" si="7">D25-E25</f>
        <v>0</v>
      </c>
    </row>
    <row r="26" spans="1:7" x14ac:dyDescent="0.3">
      <c r="A26" s="288" t="s">
        <v>516</v>
      </c>
      <c r="B26" s="266">
        <v>0</v>
      </c>
      <c r="C26" s="266">
        <v>0</v>
      </c>
      <c r="D26" s="266">
        <f t="shared" ref="D26:D33" si="8">B26+C26</f>
        <v>0</v>
      </c>
      <c r="E26" s="266">
        <v>0</v>
      </c>
      <c r="F26" s="266">
        <v>0</v>
      </c>
      <c r="G26" s="266">
        <f t="shared" si="7"/>
        <v>0</v>
      </c>
    </row>
    <row r="27" spans="1:7" ht="10.050000000000001" customHeight="1" x14ac:dyDescent="0.3">
      <c r="A27" s="288" t="s">
        <v>517</v>
      </c>
      <c r="B27" s="266">
        <v>0</v>
      </c>
      <c r="C27" s="266">
        <v>0</v>
      </c>
      <c r="D27" s="266">
        <f t="shared" si="8"/>
        <v>0</v>
      </c>
      <c r="E27" s="266">
        <v>0</v>
      </c>
      <c r="F27" s="266">
        <v>0</v>
      </c>
      <c r="G27" s="266">
        <f t="shared" si="7"/>
        <v>0</v>
      </c>
    </row>
    <row r="28" spans="1:7" x14ac:dyDescent="0.3">
      <c r="A28" s="288" t="s">
        <v>518</v>
      </c>
      <c r="B28" s="266">
        <v>0</v>
      </c>
      <c r="C28" s="266">
        <v>0</v>
      </c>
      <c r="D28" s="266">
        <f t="shared" si="8"/>
        <v>0</v>
      </c>
      <c r="E28" s="266">
        <v>0</v>
      </c>
      <c r="F28" s="266">
        <v>0</v>
      </c>
      <c r="G28" s="266">
        <f t="shared" si="7"/>
        <v>0</v>
      </c>
    </row>
    <row r="29" spans="1:7" x14ac:dyDescent="0.3">
      <c r="A29" s="288" t="s">
        <v>519</v>
      </c>
      <c r="B29" s="266">
        <v>0</v>
      </c>
      <c r="C29" s="266">
        <v>0</v>
      </c>
      <c r="D29" s="266">
        <f t="shared" si="8"/>
        <v>0</v>
      </c>
      <c r="E29" s="266">
        <v>0</v>
      </c>
      <c r="F29" s="266">
        <v>0</v>
      </c>
      <c r="G29" s="266">
        <f t="shared" si="7"/>
        <v>0</v>
      </c>
    </row>
    <row r="30" spans="1:7" x14ac:dyDescent="0.3">
      <c r="A30" s="288" t="s">
        <v>520</v>
      </c>
      <c r="B30" s="266">
        <v>0</v>
      </c>
      <c r="C30" s="266">
        <v>0</v>
      </c>
      <c r="D30" s="266">
        <f t="shared" si="8"/>
        <v>0</v>
      </c>
      <c r="E30" s="266">
        <v>0</v>
      </c>
      <c r="F30" s="266">
        <v>0</v>
      </c>
      <c r="G30" s="266">
        <f t="shared" si="7"/>
        <v>0</v>
      </c>
    </row>
    <row r="31" spans="1:7" x14ac:dyDescent="0.3">
      <c r="A31" s="288" t="s">
        <v>521</v>
      </c>
      <c r="B31" s="266">
        <v>0</v>
      </c>
      <c r="C31" s="266">
        <v>0</v>
      </c>
      <c r="D31" s="266">
        <f t="shared" si="8"/>
        <v>0</v>
      </c>
      <c r="E31" s="266">
        <v>0</v>
      </c>
      <c r="F31" s="266">
        <v>0</v>
      </c>
      <c r="G31" s="266">
        <f t="shared" si="7"/>
        <v>0</v>
      </c>
    </row>
    <row r="32" spans="1:7" x14ac:dyDescent="0.3">
      <c r="A32" s="288" t="s">
        <v>522</v>
      </c>
      <c r="B32" s="266">
        <v>0</v>
      </c>
      <c r="C32" s="266">
        <v>0</v>
      </c>
      <c r="D32" s="266">
        <f t="shared" si="8"/>
        <v>0</v>
      </c>
      <c r="E32" s="266">
        <v>0</v>
      </c>
      <c r="F32" s="266">
        <v>0</v>
      </c>
      <c r="G32" s="266">
        <f t="shared" si="7"/>
        <v>0</v>
      </c>
    </row>
    <row r="33" spans="1:7" x14ac:dyDescent="0.3">
      <c r="A33" s="288" t="s">
        <v>523</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524</v>
      </c>
      <c r="B35" s="283">
        <f t="shared" ref="B35:G35" si="9">SUM(B36:B39)</f>
        <v>0</v>
      </c>
      <c r="C35" s="283">
        <f t="shared" si="9"/>
        <v>0</v>
      </c>
      <c r="D35" s="283">
        <f t="shared" si="9"/>
        <v>0</v>
      </c>
      <c r="E35" s="283">
        <f t="shared" si="9"/>
        <v>0</v>
      </c>
      <c r="F35" s="283">
        <f t="shared" si="9"/>
        <v>0</v>
      </c>
      <c r="G35" s="283">
        <f t="shared" si="9"/>
        <v>0</v>
      </c>
    </row>
    <row r="36" spans="1:7" x14ac:dyDescent="0.3">
      <c r="A36" s="288" t="s">
        <v>525</v>
      </c>
      <c r="B36" s="266">
        <v>0</v>
      </c>
      <c r="C36" s="266">
        <v>0</v>
      </c>
      <c r="D36" s="266">
        <f>B36+C36</f>
        <v>0</v>
      </c>
      <c r="E36" s="266">
        <v>0</v>
      </c>
      <c r="F36" s="266">
        <v>0</v>
      </c>
      <c r="G36" s="266">
        <f t="shared" ref="G36:G39" si="10">D36-E36</f>
        <v>0</v>
      </c>
    </row>
    <row r="37" spans="1:7" ht="11.25" customHeight="1" x14ac:dyDescent="0.3">
      <c r="A37" s="288" t="s">
        <v>526</v>
      </c>
      <c r="B37" s="266">
        <v>0</v>
      </c>
      <c r="C37" s="266">
        <v>0</v>
      </c>
      <c r="D37" s="266">
        <f t="shared" ref="D37:D39" si="11">B37+C37</f>
        <v>0</v>
      </c>
      <c r="E37" s="266">
        <v>0</v>
      </c>
      <c r="F37" s="266">
        <v>0</v>
      </c>
      <c r="G37" s="266">
        <f t="shared" si="10"/>
        <v>0</v>
      </c>
    </row>
    <row r="38" spans="1:7" ht="13.95" customHeight="1" x14ac:dyDescent="0.3">
      <c r="A38" s="288" t="s">
        <v>527</v>
      </c>
      <c r="B38" s="266">
        <v>0</v>
      </c>
      <c r="C38" s="266">
        <v>0</v>
      </c>
      <c r="D38" s="266">
        <f t="shared" si="11"/>
        <v>0</v>
      </c>
      <c r="E38" s="266">
        <v>0</v>
      </c>
      <c r="F38" s="266">
        <v>0</v>
      </c>
      <c r="G38" s="266">
        <f t="shared" si="10"/>
        <v>0</v>
      </c>
    </row>
    <row r="39" spans="1:7" x14ac:dyDescent="0.3">
      <c r="A39" s="288" t="s">
        <v>528</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432</v>
      </c>
      <c r="B41" s="268">
        <f t="shared" ref="B41:G41" si="12">SUM(B35+B24+B15+B5)</f>
        <v>8694503</v>
      </c>
      <c r="C41" s="268">
        <f t="shared" si="12"/>
        <v>250000</v>
      </c>
      <c r="D41" s="268">
        <f t="shared" si="12"/>
        <v>8944503</v>
      </c>
      <c r="E41" s="268">
        <f t="shared" si="12"/>
        <v>5131120.42</v>
      </c>
      <c r="F41" s="268">
        <f t="shared" si="12"/>
        <v>5131120.42</v>
      </c>
      <c r="G41" s="268">
        <f t="shared" si="12"/>
        <v>3813382.58</v>
      </c>
    </row>
    <row r="43" spans="1:7" x14ac:dyDescent="0.3">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8" t="s">
        <v>686</v>
      </c>
      <c r="B1" s="499"/>
      <c r="C1" s="499"/>
      <c r="D1" s="500"/>
    </row>
    <row r="2" spans="1:4" ht="24.9" customHeight="1" x14ac:dyDescent="0.3">
      <c r="A2" s="289" t="s">
        <v>529</v>
      </c>
      <c r="B2" s="290" t="s">
        <v>530</v>
      </c>
      <c r="C2" s="290" t="s">
        <v>369</v>
      </c>
      <c r="D2" s="291" t="s">
        <v>232</v>
      </c>
    </row>
    <row r="3" spans="1:4" ht="15" customHeight="1" x14ac:dyDescent="0.3">
      <c r="A3" s="501" t="s">
        <v>531</v>
      </c>
      <c r="B3" s="502"/>
      <c r="C3" s="502"/>
      <c r="D3" s="503"/>
    </row>
    <row r="4" spans="1:4" x14ac:dyDescent="0.3">
      <c r="A4" s="292" t="s">
        <v>532</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533</v>
      </c>
      <c r="B11" s="295">
        <f>SUM(B4:B10)</f>
        <v>0</v>
      </c>
      <c r="C11" s="295">
        <f>SUM(C4:C10)</f>
        <v>0</v>
      </c>
      <c r="D11" s="295">
        <f>SUM(D4:D10)</f>
        <v>0</v>
      </c>
    </row>
    <row r="12" spans="1:4" x14ac:dyDescent="0.3">
      <c r="A12" s="297"/>
      <c r="B12" s="298"/>
      <c r="C12" s="298"/>
      <c r="D12" s="298"/>
    </row>
    <row r="13" spans="1:4" ht="15" customHeight="1" x14ac:dyDescent="0.3">
      <c r="A13" s="504" t="s">
        <v>534</v>
      </c>
      <c r="B13" s="505"/>
      <c r="C13" s="505"/>
      <c r="D13" s="506"/>
    </row>
    <row r="14" spans="1:4" x14ac:dyDescent="0.3">
      <c r="A14" s="292" t="s">
        <v>535</v>
      </c>
      <c r="B14" s="293"/>
      <c r="C14" s="293"/>
      <c r="D14" s="293">
        <f>+B14-C14</f>
        <v>0</v>
      </c>
    </row>
    <row r="15" spans="1:4" x14ac:dyDescent="0.3">
      <c r="A15" s="292"/>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536</v>
      </c>
      <c r="B24" s="295">
        <f>SUM(B14:B23)</f>
        <v>0</v>
      </c>
      <c r="C24" s="295">
        <f>SUM(C14:C23)</f>
        <v>0</v>
      </c>
      <c r="D24" s="295">
        <f>SUM(D14:D23)</f>
        <v>0</v>
      </c>
    </row>
    <row r="25" spans="1:4" x14ac:dyDescent="0.3">
      <c r="A25" s="297"/>
      <c r="B25" s="299"/>
      <c r="C25" s="299"/>
      <c r="D25" s="299"/>
    </row>
    <row r="26" spans="1:4" x14ac:dyDescent="0.3">
      <c r="A26" s="300" t="s">
        <v>537</v>
      </c>
      <c r="B26" s="295">
        <f>B24+B11</f>
        <v>0</v>
      </c>
      <c r="C26" s="295">
        <f>C24+C11</f>
        <v>0</v>
      </c>
      <c r="D26" s="295">
        <f>D24+D11</f>
        <v>0</v>
      </c>
    </row>
    <row r="27" spans="1:4" x14ac:dyDescent="0.3">
      <c r="A27" s="301"/>
      <c r="B27" s="301"/>
      <c r="C27" s="301"/>
      <c r="D27" s="301"/>
    </row>
    <row r="28" spans="1:4" x14ac:dyDescent="0.3">
      <c r="A28" s="302" t="s">
        <v>445</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7" t="s">
        <v>687</v>
      </c>
      <c r="B1" s="507"/>
      <c r="C1" s="507"/>
    </row>
    <row r="2" spans="1:3" ht="24.9"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8694503</v>
      </c>
      <c r="C5" s="322">
        <f t="shared" ref="C5:G5" si="0">+C6+C9+C18+C22+C25+C30</f>
        <v>250000</v>
      </c>
      <c r="D5" s="322">
        <f t="shared" si="0"/>
        <v>8944503</v>
      </c>
      <c r="E5" s="322">
        <f t="shared" si="0"/>
        <v>5131120.42</v>
      </c>
      <c r="F5" s="322">
        <f t="shared" si="0"/>
        <v>5131120.42</v>
      </c>
      <c r="G5" s="322">
        <f t="shared" si="0"/>
        <v>3813382.58</v>
      </c>
    </row>
    <row r="6" spans="1:8" ht="19.95"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10.050000000000001" customHeight="1" x14ac:dyDescent="0.2">
      <c r="A7" s="325" t="s">
        <v>543</v>
      </c>
      <c r="B7" s="266">
        <v>0</v>
      </c>
      <c r="C7" s="266">
        <v>0</v>
      </c>
      <c r="D7" s="266">
        <f>B7+C7</f>
        <v>0</v>
      </c>
      <c r="E7" s="266">
        <v>0</v>
      </c>
      <c r="F7" s="266">
        <v>0</v>
      </c>
      <c r="G7" s="266">
        <f>D7-E7</f>
        <v>0</v>
      </c>
      <c r="H7" s="324" t="s">
        <v>544</v>
      </c>
    </row>
    <row r="8" spans="1:8" ht="13.95"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8694503</v>
      </c>
      <c r="C9" s="283">
        <f>SUM(C10:C17)</f>
        <v>250000</v>
      </c>
      <c r="D9" s="283">
        <f t="shared" ref="D9:G9" si="2">SUM(D10:D17)</f>
        <v>8944503</v>
      </c>
      <c r="E9" s="283">
        <f t="shared" si="2"/>
        <v>5131120.42</v>
      </c>
      <c r="F9" s="283">
        <f t="shared" si="2"/>
        <v>5131120.42</v>
      </c>
      <c r="G9" s="283">
        <f t="shared" si="2"/>
        <v>3813382.58</v>
      </c>
      <c r="H9" s="324">
        <v>0</v>
      </c>
    </row>
    <row r="10" spans="1:8" ht="10.050000000000001" customHeight="1" x14ac:dyDescent="0.2">
      <c r="A10" s="325" t="s">
        <v>548</v>
      </c>
      <c r="B10" s="266">
        <v>8694503</v>
      </c>
      <c r="C10" s="266">
        <v>250000</v>
      </c>
      <c r="D10" s="266">
        <f t="shared" ref="D10:D17" si="3">B10+C10</f>
        <v>8944503</v>
      </c>
      <c r="E10" s="266">
        <v>5131120.42</v>
      </c>
      <c r="F10" s="266">
        <v>5131120.42</v>
      </c>
      <c r="G10" s="266">
        <f t="shared" ref="G10:G17" si="4">D10-E10</f>
        <v>3813382.58</v>
      </c>
      <c r="H10" s="324" t="s">
        <v>549</v>
      </c>
    </row>
    <row r="11" spans="1:8" ht="10.050000000000001" customHeight="1" x14ac:dyDescent="0.2">
      <c r="A11" s="325" t="s">
        <v>550</v>
      </c>
      <c r="B11" s="266">
        <v>0</v>
      </c>
      <c r="C11" s="266">
        <v>0</v>
      </c>
      <c r="D11" s="266">
        <f t="shared" si="3"/>
        <v>0</v>
      </c>
      <c r="E11" s="266">
        <v>0</v>
      </c>
      <c r="F11" s="266">
        <v>0</v>
      </c>
      <c r="G11" s="266">
        <f t="shared" si="4"/>
        <v>0</v>
      </c>
      <c r="H11" s="324" t="s">
        <v>551</v>
      </c>
    </row>
    <row r="12" spans="1:8" ht="10.050000000000001"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10.050000000000001" customHeight="1" x14ac:dyDescent="0.2">
      <c r="A14" s="325" t="s">
        <v>556</v>
      </c>
      <c r="B14" s="266">
        <v>0</v>
      </c>
      <c r="C14" s="266">
        <v>0</v>
      </c>
      <c r="D14" s="266">
        <f t="shared" si="3"/>
        <v>0</v>
      </c>
      <c r="E14" s="266">
        <v>0</v>
      </c>
      <c r="F14" s="266">
        <v>0</v>
      </c>
      <c r="G14" s="266">
        <f t="shared" si="4"/>
        <v>0</v>
      </c>
      <c r="H14" s="324" t="s">
        <v>557</v>
      </c>
    </row>
    <row r="15" spans="1:8" ht="10.050000000000001"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x14ac:dyDescent="0.2">
      <c r="A19" s="325" t="s">
        <v>565</v>
      </c>
      <c r="B19" s="266">
        <v>0</v>
      </c>
      <c r="C19" s="266">
        <v>0</v>
      </c>
      <c r="D19" s="266">
        <f t="shared" ref="D19:D21" si="6">B19+C19</f>
        <v>0</v>
      </c>
      <c r="E19" s="266">
        <v>0</v>
      </c>
      <c r="F19" s="266">
        <v>0</v>
      </c>
      <c r="G19" s="266">
        <f t="shared" ref="G19:G21" si="7">D19-E19</f>
        <v>0</v>
      </c>
      <c r="H19" s="324" t="s">
        <v>566</v>
      </c>
    </row>
    <row r="20" spans="1:8" ht="10.050000000000001"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x14ac:dyDescent="0.2">
      <c r="A26" s="325" t="s">
        <v>577</v>
      </c>
      <c r="B26" s="266">
        <v>0</v>
      </c>
      <c r="C26" s="266">
        <v>0</v>
      </c>
      <c r="D26" s="266">
        <f t="shared" ref="D26:D29" si="12">B26+C26</f>
        <v>0</v>
      </c>
      <c r="E26" s="266">
        <v>0</v>
      </c>
      <c r="F26" s="266">
        <v>0</v>
      </c>
      <c r="G26" s="266">
        <f t="shared" ref="G26:G29" si="13">D26-E26</f>
        <v>0</v>
      </c>
      <c r="H26" s="324" t="s">
        <v>578</v>
      </c>
    </row>
    <row r="27" spans="1:8" ht="10.050000000000001" customHeight="1" x14ac:dyDescent="0.2">
      <c r="A27" s="325" t="s">
        <v>579</v>
      </c>
      <c r="B27" s="266">
        <v>0</v>
      </c>
      <c r="C27" s="266">
        <v>0</v>
      </c>
      <c r="D27" s="266">
        <f t="shared" si="12"/>
        <v>0</v>
      </c>
      <c r="E27" s="266">
        <v>0</v>
      </c>
      <c r="F27" s="266">
        <v>0</v>
      </c>
      <c r="G27" s="266">
        <f t="shared" si="13"/>
        <v>0</v>
      </c>
      <c r="H27" s="324" t="s">
        <v>580</v>
      </c>
    </row>
    <row r="28" spans="1:8" ht="10.050000000000001" customHeight="1" x14ac:dyDescent="0.2">
      <c r="A28" s="325" t="s">
        <v>581</v>
      </c>
      <c r="B28" s="266">
        <v>0</v>
      </c>
      <c r="C28" s="266">
        <v>0</v>
      </c>
      <c r="D28" s="266">
        <f t="shared" si="12"/>
        <v>0</v>
      </c>
      <c r="E28" s="266">
        <v>0</v>
      </c>
      <c r="F28" s="266">
        <v>0</v>
      </c>
      <c r="G28" s="266">
        <f t="shared" si="13"/>
        <v>0</v>
      </c>
      <c r="H28" s="324" t="s">
        <v>582</v>
      </c>
    </row>
    <row r="29" spans="1:8" ht="10.050000000000001"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3.95"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5">
      <c r="A36" s="327" t="s">
        <v>432</v>
      </c>
      <c r="B36" s="268">
        <f>+B5+B32+B33+B34</f>
        <v>8694503</v>
      </c>
      <c r="C36" s="268">
        <f t="shared" ref="C36:G36" si="17">+C5+C32+C33+C34</f>
        <v>250000</v>
      </c>
      <c r="D36" s="268">
        <f t="shared" si="17"/>
        <v>8944503</v>
      </c>
      <c r="E36" s="268">
        <f t="shared" si="17"/>
        <v>5131120.42</v>
      </c>
      <c r="F36" s="268">
        <f t="shared" si="17"/>
        <v>5131120.42</v>
      </c>
      <c r="G36" s="268">
        <f t="shared" si="17"/>
        <v>3813382.58</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x14ac:dyDescent="0.2">
      <c r="A1" s="515" t="s">
        <v>676</v>
      </c>
      <c r="B1" s="516"/>
      <c r="C1" s="516"/>
      <c r="D1" s="516"/>
      <c r="E1" s="516"/>
      <c r="F1" s="516"/>
      <c r="G1" s="329" t="s">
        <v>0</v>
      </c>
      <c r="H1" s="330">
        <v>2025</v>
      </c>
    </row>
    <row r="2" spans="1:10" ht="18.899999999999999" customHeight="1" x14ac:dyDescent="0.2">
      <c r="A2" s="515" t="s">
        <v>593</v>
      </c>
      <c r="B2" s="516"/>
      <c r="C2" s="516"/>
      <c r="D2" s="516"/>
      <c r="E2" s="516"/>
      <c r="F2" s="516"/>
      <c r="G2" s="329" t="s">
        <v>2</v>
      </c>
      <c r="H2" s="330" t="s">
        <v>3</v>
      </c>
    </row>
    <row r="3" spans="1:10" ht="18.899999999999999" customHeight="1" x14ac:dyDescent="0.2">
      <c r="A3" s="512" t="s">
        <v>688</v>
      </c>
      <c r="B3" s="513"/>
      <c r="C3" s="513"/>
      <c r="D3" s="513"/>
      <c r="E3" s="513"/>
      <c r="F3" s="513"/>
      <c r="G3" s="329" t="s">
        <v>4</v>
      </c>
      <c r="H3" s="330">
        <v>3</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8694503</v>
      </c>
      <c r="D41" s="339"/>
      <c r="E41" s="339"/>
      <c r="F41" s="339"/>
    </row>
    <row r="42" spans="1:6" x14ac:dyDescent="0.2">
      <c r="A42" s="331">
        <v>8120</v>
      </c>
      <c r="B42" s="342" t="s">
        <v>631</v>
      </c>
      <c r="C42" s="343">
        <v>-3839603.06</v>
      </c>
      <c r="D42" s="339"/>
      <c r="E42" s="339"/>
      <c r="F42" s="339"/>
    </row>
    <row r="43" spans="1:6" x14ac:dyDescent="0.2">
      <c r="A43" s="331">
        <v>8130</v>
      </c>
      <c r="B43" s="342" t="s">
        <v>632</v>
      </c>
      <c r="C43" s="343">
        <v>0</v>
      </c>
      <c r="D43" s="339"/>
      <c r="E43" s="339"/>
      <c r="F43" s="339"/>
    </row>
    <row r="44" spans="1:6" x14ac:dyDescent="0.2">
      <c r="A44" s="331">
        <v>8140</v>
      </c>
      <c r="B44" s="342" t="s">
        <v>633</v>
      </c>
      <c r="C44" s="343">
        <v>0</v>
      </c>
      <c r="D44" s="339"/>
      <c r="E44" s="339"/>
      <c r="F44" s="339"/>
    </row>
    <row r="45" spans="1:6" x14ac:dyDescent="0.2">
      <c r="A45" s="331">
        <v>8150</v>
      </c>
      <c r="B45" s="342" t="s">
        <v>634</v>
      </c>
      <c r="C45" s="343">
        <v>-4854899.9400000004</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-8694503</v>
      </c>
    </row>
    <row r="51" spans="1:3" x14ac:dyDescent="0.2">
      <c r="A51" s="331">
        <v>8220</v>
      </c>
      <c r="B51" s="342" t="s">
        <v>637</v>
      </c>
      <c r="C51" s="349">
        <v>2515589.87</v>
      </c>
    </row>
    <row r="52" spans="1:3" x14ac:dyDescent="0.2">
      <c r="A52" s="331">
        <v>8230</v>
      </c>
      <c r="B52" s="342" t="s">
        <v>638</v>
      </c>
      <c r="C52" s="349">
        <v>-250000</v>
      </c>
    </row>
    <row r="53" spans="1:3" x14ac:dyDescent="0.2">
      <c r="A53" s="331">
        <v>8240</v>
      </c>
      <c r="B53" s="342" t="s">
        <v>639</v>
      </c>
      <c r="C53" s="349">
        <v>1297792.71</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5131120.42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3</v>
      </c>
    </row>
    <row r="4" spans="1:13" ht="10.8" thickBot="1" x14ac:dyDescent="0.25"/>
    <row r="5" spans="1:13" ht="15.75" customHeight="1" thickBot="1" x14ac:dyDescent="0.3">
      <c r="A5" s="454" t="s">
        <v>5</v>
      </c>
      <c r="B5" s="462" t="s">
        <v>270</v>
      </c>
      <c r="C5" s="458">
        <v>2022</v>
      </c>
      <c r="D5" s="459"/>
      <c r="E5" s="459"/>
      <c r="F5" s="70"/>
      <c r="G5" s="460" t="s">
        <v>285</v>
      </c>
      <c r="H5" s="458">
        <v>2021</v>
      </c>
      <c r="I5" s="459"/>
      <c r="J5" s="459"/>
      <c r="K5" s="71"/>
      <c r="L5" s="460" t="s">
        <v>285</v>
      </c>
      <c r="M5" s="456" t="s">
        <v>270</v>
      </c>
    </row>
    <row r="6" spans="1:13" ht="12" thickBot="1" x14ac:dyDescent="0.3">
      <c r="A6" s="455"/>
      <c r="B6" s="463"/>
      <c r="C6" s="81" t="s">
        <v>271</v>
      </c>
      <c r="D6" s="82" t="s">
        <v>284</v>
      </c>
      <c r="E6" s="82" t="s">
        <v>271</v>
      </c>
      <c r="F6" s="82" t="s">
        <v>284</v>
      </c>
      <c r="G6" s="461"/>
      <c r="H6" s="81" t="s">
        <v>271</v>
      </c>
      <c r="I6" s="82" t="s">
        <v>284</v>
      </c>
      <c r="J6" s="82" t="s">
        <v>271</v>
      </c>
      <c r="K6" s="82" t="s">
        <v>284</v>
      </c>
      <c r="L6" s="461"/>
      <c r="M6" s="457"/>
    </row>
    <row r="7" spans="1:13" ht="10.8" thickBot="1" x14ac:dyDescent="0.25">
      <c r="A7" s="80" t="s">
        <v>9</v>
      </c>
      <c r="B7" s="165" t="s">
        <v>203</v>
      </c>
      <c r="C7" s="195" t="s">
        <v>283</v>
      </c>
      <c r="D7" s="368">
        <f>IF(ACT!B66&gt;0,ACT!B66,ACT!B66*-1)</f>
        <v>17721.479999999516</v>
      </c>
      <c r="E7" s="196" t="s">
        <v>272</v>
      </c>
      <c r="F7" s="369">
        <f>IF(ESF!E36&gt;0,ESF!E36,ESF!E36*-1)</f>
        <v>17721.48</v>
      </c>
      <c r="G7" s="393">
        <f>ROUND(D7-F7,2)</f>
        <v>0</v>
      </c>
      <c r="H7" s="84" t="s">
        <v>282</v>
      </c>
      <c r="I7" s="380">
        <f>IF(ACT!C66&gt;0,ACT!C66,ACT!C66*-1)</f>
        <v>44437.090000000782</v>
      </c>
      <c r="J7" s="85" t="s">
        <v>272</v>
      </c>
      <c r="K7" s="386">
        <f>IF(ESF!F36&gt;0,ESF!F36,ESF!F36*-1)</f>
        <v>44437.09</v>
      </c>
      <c r="L7" s="388">
        <f>ROUND(I7-K7,2)</f>
        <v>0</v>
      </c>
      <c r="M7" s="136" t="s">
        <v>203</v>
      </c>
    </row>
    <row r="8" spans="1:13" ht="10.8" thickBot="1" x14ac:dyDescent="0.25">
      <c r="A8" s="72" t="s">
        <v>12</v>
      </c>
      <c r="B8" s="171" t="s">
        <v>203</v>
      </c>
      <c r="C8" s="86" t="s">
        <v>283</v>
      </c>
      <c r="D8" s="369">
        <f>IF(ACT!B66&gt;0,ACT!B66,ACT!B66*-1)</f>
        <v>17721.479999999516</v>
      </c>
      <c r="E8" s="87" t="s">
        <v>286</v>
      </c>
      <c r="F8" s="375">
        <f>IF(VHP!D28&gt;0,VHP!D28,VHP!D28*-1)</f>
        <v>17721.48</v>
      </c>
      <c r="G8" s="394">
        <f>ROUND(D8-F8,2)</f>
        <v>0</v>
      </c>
      <c r="H8" s="452"/>
      <c r="I8" s="447"/>
      <c r="J8" s="447"/>
      <c r="K8" s="447"/>
      <c r="L8" s="453"/>
      <c r="M8" s="137" t="s">
        <v>203</v>
      </c>
    </row>
    <row r="9" spans="1:13" ht="10.8" thickBot="1" x14ac:dyDescent="0.25">
      <c r="A9" s="72" t="s">
        <v>15</v>
      </c>
      <c r="B9" s="171" t="s">
        <v>203</v>
      </c>
      <c r="C9" s="439"/>
      <c r="D9" s="440"/>
      <c r="E9" s="440"/>
      <c r="F9" s="88"/>
      <c r="G9" s="89"/>
      <c r="H9" s="90" t="s">
        <v>282</v>
      </c>
      <c r="I9" s="381">
        <f>IF(ACT!C66&gt;0,ACT!C66,ACT!C66*-1)</f>
        <v>44437.090000000782</v>
      </c>
      <c r="J9" s="91" t="s">
        <v>286</v>
      </c>
      <c r="K9" s="381">
        <f>IF(VHP!D10&gt;0,VHP!D10,VHP!D10*-1)</f>
        <v>44437.09</v>
      </c>
      <c r="L9" s="389">
        <f>ROUND(I9-K9,2)</f>
        <v>0</v>
      </c>
      <c r="M9" s="137" t="s">
        <v>203</v>
      </c>
    </row>
    <row r="10" spans="1:13" ht="10.8" thickBot="1" x14ac:dyDescent="0.25">
      <c r="A10" s="72" t="s">
        <v>17</v>
      </c>
      <c r="B10" s="171" t="s">
        <v>203</v>
      </c>
      <c r="C10" s="92"/>
      <c r="D10" s="93"/>
      <c r="E10" s="94" t="s">
        <v>286</v>
      </c>
      <c r="F10" s="375">
        <f>IF(VHP!D29&gt;0,VHP!D29,VHP!D29*-1)</f>
        <v>44437.09</v>
      </c>
      <c r="G10" s="95"/>
      <c r="H10" s="90" t="s">
        <v>282</v>
      </c>
      <c r="I10" s="380">
        <f>IF(ACT!C66&gt;0,ACT!C66,ACT!C66*-1)</f>
        <v>44437.090000000782</v>
      </c>
      <c r="J10" s="96"/>
      <c r="K10" s="97"/>
      <c r="L10" s="389">
        <f>ROUND(F10-I10,2)</f>
        <v>0</v>
      </c>
      <c r="M10" s="137" t="s">
        <v>203</v>
      </c>
    </row>
    <row r="11" spans="1:13" ht="10.8" thickBot="1" x14ac:dyDescent="0.25">
      <c r="A11" s="72" t="s">
        <v>19</v>
      </c>
      <c r="B11" s="171" t="s">
        <v>203</v>
      </c>
      <c r="C11" s="90" t="s">
        <v>272</v>
      </c>
      <c r="D11" s="370">
        <f>IF(ESF!E36&gt;0,ESF!E36,ESF!E36*-1)</f>
        <v>17721.48</v>
      </c>
      <c r="E11" s="98" t="s">
        <v>282</v>
      </c>
      <c r="F11" s="376">
        <f>IF(ACT!B66&gt;0,ACT!B66,ACT!B66*-1)</f>
        <v>17721.479999999516</v>
      </c>
      <c r="G11" s="395">
        <f t="shared" ref="G11:G28" si="0">ROUND(D11-F11,2)</f>
        <v>0</v>
      </c>
      <c r="H11" s="90" t="s">
        <v>272</v>
      </c>
      <c r="I11" s="382">
        <f>IF(ESF!F36&gt;0,ESF!F36,ESF!F36*-1)</f>
        <v>44437.09</v>
      </c>
      <c r="J11" s="91" t="s">
        <v>282</v>
      </c>
      <c r="K11" s="381">
        <f>IF(ACT!C66&gt;0,ACT!C66,ACT!C66*-1)</f>
        <v>44437.090000000782</v>
      </c>
      <c r="L11" s="389">
        <f>ROUND(I11-K11,2)</f>
        <v>0</v>
      </c>
      <c r="M11" s="137" t="s">
        <v>203</v>
      </c>
    </row>
    <row r="12" spans="1:13" x14ac:dyDescent="0.2">
      <c r="A12" s="73" t="s">
        <v>22</v>
      </c>
      <c r="B12" s="173" t="s">
        <v>160</v>
      </c>
      <c r="C12" s="99" t="s">
        <v>272</v>
      </c>
      <c r="D12" s="371">
        <f>IF(ESF!B5&gt;0,ESF!B5,ESF!B5*-1)</f>
        <v>416082.34</v>
      </c>
      <c r="E12" s="100" t="s">
        <v>273</v>
      </c>
      <c r="F12" s="377">
        <f>IF(EAA!E5&gt;0,EAA!E5,EAA!E5*-1)</f>
        <v>416082.34000000078</v>
      </c>
      <c r="G12" s="396">
        <f t="shared" si="0"/>
        <v>0</v>
      </c>
      <c r="H12" s="101" t="s">
        <v>272</v>
      </c>
      <c r="I12" s="383">
        <f>IF(ESF!C5&gt;0,ESF!C5,ESF!C5*-1)</f>
        <v>754963.04</v>
      </c>
      <c r="J12" s="102" t="s">
        <v>273</v>
      </c>
      <c r="K12" s="387">
        <f>IF(EAA!B5&gt;0,EAA!B5,EAA!B5*-1)</f>
        <v>754963.04</v>
      </c>
      <c r="L12" s="390">
        <f t="shared" ref="L12:L43" si="1">ROUND(I12-K12,2)</f>
        <v>0</v>
      </c>
      <c r="M12" s="138" t="s">
        <v>160</v>
      </c>
    </row>
    <row r="13" spans="1:13" x14ac:dyDescent="0.2">
      <c r="A13" s="74"/>
      <c r="B13" s="164" t="s">
        <v>162</v>
      </c>
      <c r="C13" s="103" t="s">
        <v>272</v>
      </c>
      <c r="D13" s="372">
        <f>IF(ESF!B6&gt;0,ESF!B6,ESF!B6*-1)</f>
        <v>117224.14</v>
      </c>
      <c r="E13" s="104" t="s">
        <v>273</v>
      </c>
      <c r="F13" s="378">
        <f>IF(EAA!E6&gt;0,EAA!E6,EAA!E6*-1)</f>
        <v>117224.13999999966</v>
      </c>
      <c r="G13" s="397">
        <f t="shared" si="0"/>
        <v>0</v>
      </c>
      <c r="H13" s="105" t="s">
        <v>272</v>
      </c>
      <c r="I13" s="384">
        <f>IF(ESF!C6&gt;0,ESF!C6,ESF!C6*-1)</f>
        <v>79636.06</v>
      </c>
      <c r="J13" s="94" t="s">
        <v>273</v>
      </c>
      <c r="K13" s="384">
        <f>IF(EAA!B6&gt;0,EAA!B6,EAA!B6*-1)</f>
        <v>79636.06</v>
      </c>
      <c r="L13" s="391">
        <f t="shared" si="1"/>
        <v>0</v>
      </c>
      <c r="M13" s="139" t="s">
        <v>162</v>
      </c>
    </row>
    <row r="14" spans="1:13" x14ac:dyDescent="0.2">
      <c r="A14" s="74"/>
      <c r="B14" s="164" t="s">
        <v>164</v>
      </c>
      <c r="C14" s="103" t="s">
        <v>272</v>
      </c>
      <c r="D14" s="372">
        <f>IF(ESF!B7&gt;0,ESF!B7,ESF!B7*-1)</f>
        <v>1020.8</v>
      </c>
      <c r="E14" s="104" t="s">
        <v>273</v>
      </c>
      <c r="F14" s="378">
        <f>IF(EAA!E7&gt;0,EAA!E7,EAA!E7*-1)</f>
        <v>1020.8</v>
      </c>
      <c r="G14" s="397">
        <f t="shared" si="0"/>
        <v>0</v>
      </c>
      <c r="H14" s="105" t="s">
        <v>272</v>
      </c>
      <c r="I14" s="384">
        <f>IF(ESF!C7&gt;0,ESF!C7,ESF!C7*-1)</f>
        <v>1020.8</v>
      </c>
      <c r="J14" s="94" t="s">
        <v>273</v>
      </c>
      <c r="K14" s="384">
        <f>IF(EAA!B7&gt;0,EAA!B7,EAA!B7*-1)</f>
        <v>1020.8</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x14ac:dyDescent="0.2">
      <c r="A21" s="74"/>
      <c r="B21" s="164" t="s">
        <v>182</v>
      </c>
      <c r="C21" s="103" t="s">
        <v>272</v>
      </c>
      <c r="D21" s="372">
        <f>IF(ESF!B18&gt;0,ESF!B18,ESF!B18*-1)</f>
        <v>599126.67000000004</v>
      </c>
      <c r="E21" s="104" t="s">
        <v>273</v>
      </c>
      <c r="F21" s="378">
        <f>IF(EAA!E15&gt;0,EAA!E15,EAA!E15*-1)</f>
        <v>599126.67000000004</v>
      </c>
      <c r="G21" s="397">
        <f t="shared" si="0"/>
        <v>0</v>
      </c>
      <c r="H21" s="105" t="s">
        <v>272</v>
      </c>
      <c r="I21" s="384">
        <f>IF(ESF!C18&gt;0,ESF!C18,ESF!C18*-1)</f>
        <v>599126.67000000004</v>
      </c>
      <c r="J21" s="94" t="s">
        <v>273</v>
      </c>
      <c r="K21" s="384">
        <f>IF(EAA!B15&gt;0,EAA!B15,EAA!B15*-1)</f>
        <v>599126.67000000004</v>
      </c>
      <c r="L21" s="391">
        <f t="shared" si="1"/>
        <v>0</v>
      </c>
      <c r="M21" s="139" t="s">
        <v>182</v>
      </c>
    </row>
    <row r="22" spans="1:13" x14ac:dyDescent="0.2">
      <c r="A22" s="74"/>
      <c r="B22" s="164" t="s">
        <v>184</v>
      </c>
      <c r="C22" s="103" t="s">
        <v>272</v>
      </c>
      <c r="D22" s="372">
        <f>IF(ESF!B19&gt;0,ESF!B19,ESF!B19*-1)</f>
        <v>1657556.54</v>
      </c>
      <c r="E22" s="104" t="s">
        <v>273</v>
      </c>
      <c r="F22" s="378">
        <f>IF(EAA!E16&gt;0,EAA!E16,EAA!E16*-1)</f>
        <v>1657556.54</v>
      </c>
      <c r="G22" s="397">
        <f t="shared" si="0"/>
        <v>0</v>
      </c>
      <c r="H22" s="105" t="s">
        <v>272</v>
      </c>
      <c r="I22" s="384">
        <f>IF(ESF!C19&gt;0,ESF!C19,ESF!C19*-1)</f>
        <v>1399057.54</v>
      </c>
      <c r="J22" s="94" t="s">
        <v>273</v>
      </c>
      <c r="K22" s="384">
        <f>IF(EAA!B16&gt;0,EAA!B16,EAA!B16*-1)</f>
        <v>1399057.54</v>
      </c>
      <c r="L22" s="391">
        <f t="shared" si="1"/>
        <v>0</v>
      </c>
      <c r="M22" s="139" t="s">
        <v>184</v>
      </c>
    </row>
    <row r="23" spans="1:13" x14ac:dyDescent="0.2">
      <c r="A23" s="74"/>
      <c r="B23" s="164" t="s">
        <v>186</v>
      </c>
      <c r="C23" s="103" t="s">
        <v>272</v>
      </c>
      <c r="D23" s="372">
        <f>IF(ESF!B20&gt;0,ESF!B20,ESF!B20*-1)</f>
        <v>26050</v>
      </c>
      <c r="E23" s="104" t="s">
        <v>273</v>
      </c>
      <c r="F23" s="378">
        <f>IF(EAA!E17&gt;0,EAA!E17,EAA!E17*-1)</f>
        <v>26050</v>
      </c>
      <c r="G23" s="397">
        <f t="shared" si="0"/>
        <v>0</v>
      </c>
      <c r="H23" s="105" t="s">
        <v>272</v>
      </c>
      <c r="I23" s="384">
        <f>IF(ESF!C20&gt;0,ESF!C20,ESF!C20*-1)</f>
        <v>26050</v>
      </c>
      <c r="J23" s="94" t="s">
        <v>273</v>
      </c>
      <c r="K23" s="384">
        <f>IF(EAA!B17&gt;0,EAA!B17,EAA!B17*-1)</f>
        <v>26050</v>
      </c>
      <c r="L23" s="391">
        <f t="shared" si="1"/>
        <v>0</v>
      </c>
      <c r="M23" s="139" t="s">
        <v>186</v>
      </c>
    </row>
    <row r="24" spans="1:13" ht="20.399999999999999" x14ac:dyDescent="0.2">
      <c r="A24" s="74"/>
      <c r="B24" s="164" t="s">
        <v>188</v>
      </c>
      <c r="C24" s="103" t="s">
        <v>272</v>
      </c>
      <c r="D24" s="372">
        <f>IF(ESF!B21&gt;0,ESF!B21,ESF!B21*-1)</f>
        <v>1105915.06</v>
      </c>
      <c r="E24" s="104" t="s">
        <v>273</v>
      </c>
      <c r="F24" s="378">
        <f>IF(EAA!E18&gt;0,EAA!E18,EAA!E18*-1)</f>
        <v>1105915.06</v>
      </c>
      <c r="G24" s="397">
        <f t="shared" si="0"/>
        <v>0</v>
      </c>
      <c r="H24" s="105" t="s">
        <v>272</v>
      </c>
      <c r="I24" s="384">
        <f>IF(ESF!C21&gt;0,ESF!C21,ESF!C21*-1)</f>
        <v>1105915.06</v>
      </c>
      <c r="J24" s="94" t="s">
        <v>273</v>
      </c>
      <c r="K24" s="384">
        <f>IF(EAA!B18&gt;0,EAA!B18,EAA!B18*-1)</f>
        <v>1105915.06</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x14ac:dyDescent="0.25">
      <c r="A28" s="72" t="s">
        <v>25</v>
      </c>
      <c r="B28" s="171" t="s">
        <v>160</v>
      </c>
      <c r="C28" s="110" t="s">
        <v>272</v>
      </c>
      <c r="D28" s="374">
        <f>IF(ESF!B5&gt;0,ESF!B5,ESF!B5*-1)</f>
        <v>416082.34</v>
      </c>
      <c r="E28" s="111" t="s">
        <v>274</v>
      </c>
      <c r="F28" s="370">
        <f>IF(EFE!B65&gt;0,EFE!B65,EFE!B65*-1)</f>
        <v>416082.34</v>
      </c>
      <c r="G28" s="395">
        <f t="shared" si="0"/>
        <v>0</v>
      </c>
      <c r="H28" s="112"/>
      <c r="I28" s="113"/>
      <c r="J28" s="113"/>
      <c r="K28" s="113"/>
      <c r="L28" s="114"/>
      <c r="M28" s="137" t="s">
        <v>160</v>
      </c>
    </row>
    <row r="29" spans="1:13" ht="10.8" thickBot="1" x14ac:dyDescent="0.25">
      <c r="A29" s="72" t="s">
        <v>28</v>
      </c>
      <c r="B29" s="171" t="s">
        <v>160</v>
      </c>
      <c r="C29" s="452"/>
      <c r="D29" s="447"/>
      <c r="E29" s="447"/>
      <c r="F29" s="115"/>
      <c r="G29" s="116"/>
      <c r="H29" s="90" t="s">
        <v>272</v>
      </c>
      <c r="I29" s="381">
        <f>IF(ESF!C5&gt;0,ESF!C5,ESF!C5*-1)</f>
        <v>754963.04</v>
      </c>
      <c r="J29" s="91" t="s">
        <v>274</v>
      </c>
      <c r="K29" s="381">
        <f>IF(EFE!B63&gt;0,EFE!B63,EFE!B63*-1)</f>
        <v>754963.04</v>
      </c>
      <c r="L29" s="389">
        <f t="shared" si="1"/>
        <v>0</v>
      </c>
      <c r="M29" s="137" t="s">
        <v>160</v>
      </c>
    </row>
    <row r="30" spans="1:13" ht="10.8" thickBot="1" x14ac:dyDescent="0.25">
      <c r="A30" s="72" t="s">
        <v>30</v>
      </c>
      <c r="B30" s="171" t="s">
        <v>275</v>
      </c>
      <c r="C30" s="110" t="s">
        <v>272</v>
      </c>
      <c r="D30" s="370">
        <f>IF(ESF!B28&gt;0,ESF!B28,ESF!B28*-1)</f>
        <v>1711145.43</v>
      </c>
      <c r="E30" s="91" t="s">
        <v>272</v>
      </c>
      <c r="F30" s="370">
        <f>IF(ESF!E48&gt;0,ESF!E48,ESF!E48*-1)</f>
        <v>1711145.4300000002</v>
      </c>
      <c r="G30" s="395">
        <f>ROUND(D30-F30,2)</f>
        <v>0</v>
      </c>
      <c r="H30" s="90" t="s">
        <v>272</v>
      </c>
      <c r="I30" s="381">
        <f>IF(ESF!C28&gt;0,ESF!C28,ESF!C28*-1)</f>
        <v>1753939.05</v>
      </c>
      <c r="J30" s="91" t="s">
        <v>272</v>
      </c>
      <c r="K30" s="381">
        <f>IF(ESF!F48&gt;0,ESF!F48,ESF!F48*-1)</f>
        <v>1753939.0499999998</v>
      </c>
      <c r="L30" s="389">
        <f t="shared" si="1"/>
        <v>0</v>
      </c>
      <c r="M30" s="137" t="s">
        <v>275</v>
      </c>
    </row>
    <row r="31" spans="1:13" ht="10.8" thickBot="1" x14ac:dyDescent="0.25">
      <c r="A31" s="72" t="s">
        <v>33</v>
      </c>
      <c r="B31" s="171" t="s">
        <v>276</v>
      </c>
      <c r="C31" s="110" t="s">
        <v>272</v>
      </c>
      <c r="D31" s="370">
        <f>IF(ESF!E26&gt;0,ESF!E26,ESF!E26*-1)</f>
        <v>196581.33</v>
      </c>
      <c r="E31" s="91" t="s">
        <v>287</v>
      </c>
      <c r="F31" s="370">
        <f>IF(ADP!E34&gt;0,ADP!E34,ADP!E34*-1)</f>
        <v>196581.33</v>
      </c>
      <c r="G31" s="395">
        <f>ROUND(D31-F31,2)</f>
        <v>0</v>
      </c>
      <c r="H31" s="90" t="s">
        <v>272</v>
      </c>
      <c r="I31" s="381">
        <f>IF(ESF!F26&gt;0,ESF!F26,ESF!F26*-1)</f>
        <v>221653.47</v>
      </c>
      <c r="J31" s="91" t="s">
        <v>287</v>
      </c>
      <c r="K31" s="381">
        <f>IF(ADP!D34&gt;0,ADP!D34,ADP!D34*-1)</f>
        <v>221653.47</v>
      </c>
      <c r="L31" s="389">
        <f t="shared" si="1"/>
        <v>0</v>
      </c>
      <c r="M31" s="137" t="s">
        <v>276</v>
      </c>
    </row>
    <row r="32" spans="1:13" x14ac:dyDescent="0.2">
      <c r="A32" s="73" t="s">
        <v>36</v>
      </c>
      <c r="B32" s="175" t="s">
        <v>199</v>
      </c>
      <c r="C32" s="439"/>
      <c r="D32" s="440"/>
      <c r="E32" s="440"/>
      <c r="F32" s="440"/>
      <c r="G32" s="441"/>
      <c r="H32" s="101" t="s">
        <v>272</v>
      </c>
      <c r="I32" s="399">
        <f>IF(ESF!F30&gt;0,ESF!F30,ESF!F30*-1)</f>
        <v>185360.96</v>
      </c>
      <c r="J32" s="102" t="s">
        <v>286</v>
      </c>
      <c r="K32" s="399">
        <f>IF(VHP!B4&gt;0,VHP!B4,VHP!B4*-1)</f>
        <v>185360.96</v>
      </c>
      <c r="L32" s="390">
        <f t="shared" si="1"/>
        <v>0</v>
      </c>
      <c r="M32" s="141" t="s">
        <v>199</v>
      </c>
    </row>
    <row r="33" spans="1:15" ht="10.8" thickBot="1" x14ac:dyDescent="0.25">
      <c r="A33" s="75"/>
      <c r="B33" s="176" t="s">
        <v>199</v>
      </c>
      <c r="C33" s="437"/>
      <c r="D33" s="438"/>
      <c r="E33" s="438"/>
      <c r="F33" s="438"/>
      <c r="G33" s="442"/>
      <c r="H33" s="117" t="s">
        <v>272</v>
      </c>
      <c r="I33" s="385">
        <f>IF(ESF!F30&gt;0,ESF!F30,ESF!F30*-1)</f>
        <v>185360.96</v>
      </c>
      <c r="J33" s="109" t="s">
        <v>286</v>
      </c>
      <c r="K33" s="385">
        <f>IF(VHP!F4&gt;0,VHP!F4,VHP!F4*-1)</f>
        <v>185360.96</v>
      </c>
      <c r="L33" s="392">
        <f t="shared" si="1"/>
        <v>0</v>
      </c>
      <c r="M33" s="142" t="s">
        <v>199</v>
      </c>
    </row>
    <row r="34" spans="1:15" ht="10.8" thickBot="1" x14ac:dyDescent="0.25">
      <c r="A34" s="72" t="s">
        <v>39</v>
      </c>
      <c r="B34" s="177" t="s">
        <v>202</v>
      </c>
      <c r="C34" s="437"/>
      <c r="D34" s="438"/>
      <c r="E34" s="438"/>
      <c r="F34" s="438"/>
      <c r="G34" s="442"/>
      <c r="H34" s="90" t="s">
        <v>272</v>
      </c>
      <c r="I34" s="381">
        <f>IF(ESF!F35&gt;0,ESF!F35,ESF!F35*-1)</f>
        <v>1346924.6199999999</v>
      </c>
      <c r="J34" s="91" t="s">
        <v>286</v>
      </c>
      <c r="K34" s="381">
        <f>IF(VHP!F9&gt;0,VHP!F9,VHP!F9*-1)</f>
        <v>1346924.6199999999</v>
      </c>
      <c r="L34" s="389">
        <f t="shared" si="1"/>
        <v>0</v>
      </c>
      <c r="M34" s="143" t="s">
        <v>202</v>
      </c>
    </row>
    <row r="35" spans="1:15" ht="20.399999999999999"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1"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0.8" thickBot="1" x14ac:dyDescent="0.25">
      <c r="A37" s="72" t="s">
        <v>43</v>
      </c>
      <c r="B37" s="180" t="s">
        <v>277</v>
      </c>
      <c r="C37" s="90" t="s">
        <v>272</v>
      </c>
      <c r="D37" s="370">
        <f>IF(ESF!E46&gt;0,ESF!E46,ESF!E46*-1)</f>
        <v>1514564.1</v>
      </c>
      <c r="E37" s="91" t="s">
        <v>286</v>
      </c>
      <c r="F37" s="370">
        <f>IF(VHP!F38&gt;0,VHP!F38,VHP!F38*-1)</f>
        <v>1514564.0999999999</v>
      </c>
      <c r="G37" s="400">
        <f>ROUND(D37-F37,2)</f>
        <v>0</v>
      </c>
      <c r="H37" s="90" t="s">
        <v>272</v>
      </c>
      <c r="I37" s="381">
        <f>IF(ESF!F46&gt;0,ESF!F46,ESF!F46*-1)</f>
        <v>1532285.5799999998</v>
      </c>
      <c r="J37" s="91" t="s">
        <v>286</v>
      </c>
      <c r="K37" s="381">
        <f>IF(VHP!F20&gt;0,VHP!F20,VHP!F20*-1)</f>
        <v>1532285.5799999998</v>
      </c>
      <c r="L37" s="389">
        <f t="shared" si="1"/>
        <v>0</v>
      </c>
      <c r="M37" s="146" t="s">
        <v>277</v>
      </c>
    </row>
    <row r="38" spans="1:15" ht="20.399999999999999" x14ac:dyDescent="0.2">
      <c r="A38" s="73" t="s">
        <v>45</v>
      </c>
      <c r="B38" s="175" t="s">
        <v>278</v>
      </c>
      <c r="C38" s="439"/>
      <c r="D38" s="440"/>
      <c r="E38" s="440"/>
      <c r="F38" s="440"/>
      <c r="G38" s="441"/>
      <c r="H38" s="101" t="s">
        <v>286</v>
      </c>
      <c r="I38" s="399">
        <f>IF(VHP!B4&gt;0,VHP!B4,VHP!B4*-1)</f>
        <v>185360.96</v>
      </c>
      <c r="J38" s="102" t="s">
        <v>272</v>
      </c>
      <c r="K38" s="399">
        <f>IF(ESF!F30&gt;0,ESF!F30,ESF!F30*-1)</f>
        <v>185360.96</v>
      </c>
      <c r="L38" s="390">
        <f t="shared" si="1"/>
        <v>0</v>
      </c>
      <c r="M38" s="141" t="s">
        <v>278</v>
      </c>
    </row>
    <row r="39" spans="1:15" ht="21" thickBot="1" x14ac:dyDescent="0.25">
      <c r="A39" s="75"/>
      <c r="B39" s="176" t="s">
        <v>278</v>
      </c>
      <c r="C39" s="437"/>
      <c r="D39" s="438"/>
      <c r="E39" s="438"/>
      <c r="F39" s="438"/>
      <c r="G39" s="442"/>
      <c r="H39" s="117" t="s">
        <v>286</v>
      </c>
      <c r="I39" s="385">
        <f>IF(VHP!F4&gt;0,VHP!F4,VHP!F4*-1)</f>
        <v>185360.96</v>
      </c>
      <c r="J39" s="109" t="s">
        <v>272</v>
      </c>
      <c r="K39" s="385">
        <f>IF(ESF!F30&gt;0,ESF!F30,ESF!F30*-1)</f>
        <v>185360.96</v>
      </c>
      <c r="L39" s="392">
        <f t="shared" si="1"/>
        <v>0</v>
      </c>
      <c r="M39" s="142" t="s">
        <v>278</v>
      </c>
    </row>
    <row r="40" spans="1:15" ht="21" thickBot="1" x14ac:dyDescent="0.25">
      <c r="A40" s="72" t="s">
        <v>48</v>
      </c>
      <c r="B40" s="177" t="s">
        <v>279</v>
      </c>
      <c r="C40" s="437"/>
      <c r="D40" s="438"/>
      <c r="E40" s="438"/>
      <c r="F40" s="438"/>
      <c r="G40" s="442"/>
      <c r="H40" s="90" t="s">
        <v>286</v>
      </c>
      <c r="I40" s="381">
        <f>IF(VHP!F9&gt;0,VHP!F9,VHP!F9*-1)</f>
        <v>1346924.6199999999</v>
      </c>
      <c r="J40" s="91" t="s">
        <v>272</v>
      </c>
      <c r="K40" s="381">
        <f>IF(ESF!F35&gt;0,ESF!F35,ESF!F35*-1)</f>
        <v>1346924.6199999999</v>
      </c>
      <c r="L40" s="389">
        <f t="shared" si="1"/>
        <v>0</v>
      </c>
      <c r="M40" s="143" t="s">
        <v>279</v>
      </c>
    </row>
    <row r="41" spans="1:15" ht="20.399999999999999"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1"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0.8" thickBot="1" x14ac:dyDescent="0.25">
      <c r="A43" s="72" t="s">
        <v>52</v>
      </c>
      <c r="B43" s="181" t="s">
        <v>281</v>
      </c>
      <c r="C43" s="90" t="s">
        <v>286</v>
      </c>
      <c r="D43" s="370">
        <f>IF(VHP!F38&gt;0,VHP!F38,VHP!F38*-1)</f>
        <v>1514564.0999999999</v>
      </c>
      <c r="E43" s="91" t="s">
        <v>272</v>
      </c>
      <c r="F43" s="118">
        <f>IF(ESF!E46&gt;0,ESF!E46,ESF!E46*-1)</f>
        <v>1514564.1</v>
      </c>
      <c r="G43" s="395">
        <f t="shared" ref="G43:G49" si="2">ROUND(D43-F43,2)</f>
        <v>0</v>
      </c>
      <c r="H43" s="90" t="s">
        <v>286</v>
      </c>
      <c r="I43" s="381">
        <f>IF(VHP!F20&gt;0,VHP!F20,VHP!F20*-1)</f>
        <v>1532285.5799999998</v>
      </c>
      <c r="J43" s="91" t="s">
        <v>272</v>
      </c>
      <c r="K43" s="381">
        <f>IF(ESF!F46&gt;0,ESF!F46,ESF!F46*-1)</f>
        <v>1532285.5799999998</v>
      </c>
      <c r="L43" s="389">
        <f t="shared" si="1"/>
        <v>0</v>
      </c>
      <c r="M43" s="147" t="s">
        <v>281</v>
      </c>
    </row>
    <row r="44" spans="1:15" ht="10.8"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0.8"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1"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0.8" thickBot="1" x14ac:dyDescent="0.25">
      <c r="A50" s="72" t="s">
        <v>59</v>
      </c>
      <c r="B50" s="184" t="s">
        <v>204</v>
      </c>
      <c r="C50" s="90" t="s">
        <v>286</v>
      </c>
      <c r="D50" s="370">
        <f>IF(VHP!C29&gt;0,VHP!C29,VHP!C29*-1)</f>
        <v>44437.09</v>
      </c>
      <c r="E50" s="91" t="s">
        <v>288</v>
      </c>
      <c r="F50" s="118">
        <f>IF(CSF!$B52&gt;0,CSF!$B52,CSF!$C52)</f>
        <v>44437.09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0.8"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0.8" thickBot="1" x14ac:dyDescent="0.25">
      <c r="A53" s="72" t="s">
        <v>70</v>
      </c>
      <c r="B53" s="184" t="s">
        <v>154</v>
      </c>
      <c r="C53" s="90" t="s">
        <v>286</v>
      </c>
      <c r="D53" s="370">
        <f>IF((VHP!D28+VHP!D29)&gt;0,VHP!D28+VHP!D29,(VHP!D28+VHP!D29)*-1)</f>
        <v>26715.609999999997</v>
      </c>
      <c r="E53" s="91" t="s">
        <v>288</v>
      </c>
      <c r="F53" s="118">
        <f>IF(CSF!$B51&gt;0,CSF!$B51,CSF!$C51)</f>
        <v>26715.61</v>
      </c>
      <c r="G53" s="395">
        <f t="shared" si="3"/>
        <v>0</v>
      </c>
      <c r="H53" s="438"/>
      <c r="I53" s="438"/>
      <c r="J53" s="438"/>
      <c r="K53" s="438"/>
      <c r="L53" s="442"/>
      <c r="M53" s="151" t="s">
        <v>154</v>
      </c>
    </row>
    <row r="54" spans="1:13" ht="10.8" thickBot="1" x14ac:dyDescent="0.25">
      <c r="A54" s="76" t="s">
        <v>63</v>
      </c>
      <c r="B54" s="185" t="s">
        <v>154</v>
      </c>
      <c r="C54" s="101" t="s">
        <v>286</v>
      </c>
      <c r="D54" s="370">
        <f>IF(VHP!D28&gt;0,VHP!D28,VHP!D28*-1)</f>
        <v>17721.48</v>
      </c>
      <c r="E54" s="102" t="s">
        <v>272</v>
      </c>
      <c r="F54" s="119">
        <f>IF(ESF!E36&gt;0,ESF!E36,ESF!E36*-1)</f>
        <v>17721.48</v>
      </c>
      <c r="G54" s="396">
        <f t="shared" si="3"/>
        <v>0</v>
      </c>
      <c r="H54" s="437"/>
      <c r="I54" s="438"/>
      <c r="J54" s="438"/>
      <c r="K54" s="438"/>
      <c r="L54" s="442"/>
      <c r="M54" s="152" t="s">
        <v>154</v>
      </c>
    </row>
    <row r="55" spans="1:13" ht="10.8" thickBot="1" x14ac:dyDescent="0.25">
      <c r="A55" s="75"/>
      <c r="B55" s="183" t="s">
        <v>154</v>
      </c>
      <c r="C55" s="117" t="s">
        <v>286</v>
      </c>
      <c r="D55" s="379">
        <f>IF(VHP!D28&gt;0,VHP!D28,VHP!D28*-1)</f>
        <v>17721.48</v>
      </c>
      <c r="E55" s="109" t="s">
        <v>282</v>
      </c>
      <c r="F55" s="124">
        <f>IF(ACT!B66&gt;0,ACT!B66,ACT!B66*-1)</f>
        <v>17721.479999999516</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44437.09</v>
      </c>
      <c r="J56" s="131" t="s">
        <v>272</v>
      </c>
      <c r="K56" s="387">
        <f>IF(ESF!F36&gt;0,ESF!F36,ESF!F36*-1)</f>
        <v>44437.09</v>
      </c>
      <c r="L56" s="406">
        <f t="shared" ref="L56:L57" si="4">ROUND(I56-K56,2)</f>
        <v>0</v>
      </c>
      <c r="M56" s="152" t="s">
        <v>154</v>
      </c>
    </row>
    <row r="57" spans="1:13" ht="10.8" thickBot="1" x14ac:dyDescent="0.25">
      <c r="A57" s="75"/>
      <c r="B57" s="192" t="s">
        <v>154</v>
      </c>
      <c r="C57" s="437"/>
      <c r="D57" s="438"/>
      <c r="E57" s="438"/>
      <c r="F57" s="128"/>
      <c r="G57" s="129"/>
      <c r="H57" s="122" t="s">
        <v>286</v>
      </c>
      <c r="I57" s="384">
        <f>IF(VHP!D10&gt;0,VHP!D10,VHP!D10*-1)</f>
        <v>44437.09</v>
      </c>
      <c r="J57" s="94" t="s">
        <v>282</v>
      </c>
      <c r="K57" s="405">
        <f>IF(ACT!C66&gt;0,ACT!C66,ACT!C66*-1)</f>
        <v>44437.090000000782</v>
      </c>
      <c r="L57" s="391">
        <f t="shared" si="4"/>
        <v>0</v>
      </c>
      <c r="M57" s="150" t="s">
        <v>154</v>
      </c>
    </row>
    <row r="58" spans="1:13" x14ac:dyDescent="0.2">
      <c r="A58" s="83" t="s">
        <v>68</v>
      </c>
      <c r="B58" s="193" t="s">
        <v>204</v>
      </c>
      <c r="C58" s="122" t="s">
        <v>286</v>
      </c>
      <c r="D58" s="378">
        <f>IF(VHP!D29&gt;0,VHP!D29,VHP!D29*-1)</f>
        <v>44437.09</v>
      </c>
      <c r="E58" s="128"/>
      <c r="F58" s="128"/>
      <c r="G58" s="128"/>
      <c r="H58" s="449"/>
      <c r="I58" s="450"/>
      <c r="J58" s="94" t="s">
        <v>272</v>
      </c>
      <c r="K58" s="384">
        <f>IF(ESF!F36&gt;0,ESF!F36,ESF!F36*-1)</f>
        <v>44437.09</v>
      </c>
      <c r="L58" s="391">
        <f>ROUND((D58-K58),2)</f>
        <v>0</v>
      </c>
      <c r="M58" s="154" t="s">
        <v>204</v>
      </c>
    </row>
    <row r="59" spans="1:13" ht="10.8" thickBot="1" x14ac:dyDescent="0.25">
      <c r="A59" s="75"/>
      <c r="B59" s="194" t="s">
        <v>204</v>
      </c>
      <c r="C59" s="125" t="s">
        <v>286</v>
      </c>
      <c r="D59" s="404">
        <f>IF(VHP!D29&gt;0,VHP!D29,VHP!D29*-1)</f>
        <v>44437.09</v>
      </c>
      <c r="E59" s="128"/>
      <c r="F59" s="128"/>
      <c r="G59" s="128"/>
      <c r="H59" s="443"/>
      <c r="I59" s="451"/>
      <c r="J59" s="126" t="s">
        <v>283</v>
      </c>
      <c r="K59" s="405">
        <f>IF(ACT!C66&gt;0,ACT!C66,ACT!C66*-1)</f>
        <v>44437.090000000782</v>
      </c>
      <c r="L59" s="407">
        <f>ROUND((D59-K59),2)</f>
        <v>0</v>
      </c>
      <c r="M59" s="149" t="s">
        <v>204</v>
      </c>
    </row>
    <row r="60" spans="1:13" ht="10.8" thickBot="1" x14ac:dyDescent="0.25">
      <c r="A60" s="78" t="s">
        <v>72</v>
      </c>
      <c r="B60" s="186" t="s">
        <v>160</v>
      </c>
      <c r="C60" s="90" t="s">
        <v>288</v>
      </c>
      <c r="D60" s="118">
        <f>IF(CSF!$B5&gt;0,CSF!$B5,CSF!$C5)</f>
        <v>338880.7</v>
      </c>
      <c r="E60" s="91" t="s">
        <v>274</v>
      </c>
      <c r="F60" s="118">
        <f>IF(EFE!B61&gt;0,EFE!B61,EFE!B61*-1)</f>
        <v>338880.69999999949</v>
      </c>
      <c r="G60" s="395">
        <f>ROUND(D60-F60,2)</f>
        <v>0</v>
      </c>
      <c r="H60" s="439"/>
      <c r="I60" s="440"/>
      <c r="J60" s="440"/>
      <c r="K60" s="440"/>
      <c r="L60" s="441"/>
      <c r="M60" s="155" t="s">
        <v>160</v>
      </c>
    </row>
    <row r="61" spans="1:13" x14ac:dyDescent="0.2">
      <c r="A61" s="76" t="s">
        <v>75</v>
      </c>
      <c r="B61" s="187" t="s">
        <v>160</v>
      </c>
      <c r="C61" s="101" t="s">
        <v>288</v>
      </c>
      <c r="D61" s="119">
        <f>IF(CSF!$B5&gt;0,CSF!$B5,CSF!$C5)</f>
        <v>338880.7</v>
      </c>
      <c r="E61" s="102" t="s">
        <v>273</v>
      </c>
      <c r="F61" s="119">
        <f>IF(EAA!F5&gt;0,EAA!F5,EAA!F5*-1)</f>
        <v>338880.69999999925</v>
      </c>
      <c r="G61" s="396">
        <f>ROUND(D61-F61,2)</f>
        <v>0</v>
      </c>
      <c r="H61" s="437"/>
      <c r="I61" s="438"/>
      <c r="J61" s="438"/>
      <c r="K61" s="438"/>
      <c r="L61" s="442"/>
      <c r="M61" s="156" t="s">
        <v>160</v>
      </c>
    </row>
    <row r="62" spans="1:13" x14ac:dyDescent="0.2">
      <c r="A62" s="79"/>
      <c r="B62" s="167" t="s">
        <v>162</v>
      </c>
      <c r="C62" s="122" t="s">
        <v>288</v>
      </c>
      <c r="D62" s="123">
        <f>IF(CSF!$B6&gt;0,CSF!$B6,CSF!$C6)</f>
        <v>37588.080000000002</v>
      </c>
      <c r="E62" s="94" t="s">
        <v>273</v>
      </c>
      <c r="F62" s="123">
        <f>IF(EAA!F6&gt;0,EAA!F6,EAA!F6*-1)</f>
        <v>37588.079999999667</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0.399999999999999"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0.399999999999999"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0.399999999999999"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258499</v>
      </c>
      <c r="E71" s="94" t="s">
        <v>273</v>
      </c>
      <c r="F71" s="123">
        <f>IF(EAA!F16&gt;0,EAA!F16,EAA!F16*-1)</f>
        <v>258499</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0.399999999999999"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0.399999999999999"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0.8"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1"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0.8" thickBot="1" x14ac:dyDescent="0.25">
      <c r="A80" s="78" t="s">
        <v>81</v>
      </c>
      <c r="B80" s="171" t="s">
        <v>154</v>
      </c>
      <c r="C80" s="90" t="s">
        <v>288</v>
      </c>
      <c r="D80" s="118">
        <f>IF(CSF!$B51&gt;0,CSF!$B51,CSF!$C51)</f>
        <v>26715.61</v>
      </c>
      <c r="E80" s="91" t="s">
        <v>286</v>
      </c>
      <c r="F80" s="118">
        <f>IF((VHP!D28+VHP!D29)&gt;0,VHP!D28+VHP!D29,(VHP!D28+VHP!D29)*-1)</f>
        <v>26715.609999999997</v>
      </c>
      <c r="G80" s="395">
        <f t="shared" si="6"/>
        <v>0</v>
      </c>
      <c r="H80" s="437"/>
      <c r="I80" s="438"/>
      <c r="J80" s="438"/>
      <c r="K80" s="438"/>
      <c r="L80" s="442"/>
      <c r="M80" s="137" t="s">
        <v>154</v>
      </c>
    </row>
    <row r="81" spans="1:13" ht="21" thickBot="1" x14ac:dyDescent="0.25">
      <c r="A81" s="78" t="s">
        <v>83</v>
      </c>
      <c r="B81" s="171" t="s">
        <v>243</v>
      </c>
      <c r="C81" s="90" t="s">
        <v>274</v>
      </c>
      <c r="D81" s="370">
        <f>IF(EFE!B61&gt;0,EFE!B61,EFE!B61*-1)</f>
        <v>338880.69999999949</v>
      </c>
      <c r="E81" s="91" t="s">
        <v>288</v>
      </c>
      <c r="F81" s="118">
        <f>IF(CSF!$B5&gt;0,CSF!$B5,CSF!$C5)</f>
        <v>338880.7</v>
      </c>
      <c r="G81" s="395">
        <f t="shared" si="6"/>
        <v>0</v>
      </c>
      <c r="H81" s="443"/>
      <c r="I81" s="444"/>
      <c r="J81" s="444"/>
      <c r="K81" s="444"/>
      <c r="L81" s="445"/>
      <c r="M81" s="137" t="s">
        <v>243</v>
      </c>
    </row>
    <row r="82" spans="1:13" ht="21" thickBot="1" x14ac:dyDescent="0.25">
      <c r="A82" s="78" t="s">
        <v>86</v>
      </c>
      <c r="B82" s="171" t="s">
        <v>245</v>
      </c>
      <c r="C82" s="90" t="s">
        <v>274</v>
      </c>
      <c r="D82" s="370">
        <f>IF(EFE!B65&gt;0,EFE!B65,EFE!B65*-1)</f>
        <v>416082.34</v>
      </c>
      <c r="E82" s="91" t="s">
        <v>272</v>
      </c>
      <c r="F82" s="118">
        <f>IF(ESF!B5&gt;0,ESF!B5,ESF!B5*-1)</f>
        <v>416082.34</v>
      </c>
      <c r="G82" s="395">
        <f t="shared" si="6"/>
        <v>0</v>
      </c>
      <c r="H82" s="90" t="s">
        <v>274</v>
      </c>
      <c r="I82" s="381">
        <f>IF(EFE!C65&gt;0,EFE!C65,EFE!C65*-1)</f>
        <v>754963.04</v>
      </c>
      <c r="J82" s="91" t="s">
        <v>272</v>
      </c>
      <c r="K82" s="381">
        <f>IF(ESF!C5&gt;0,ESF!C5,ESF!C5*-1)</f>
        <v>754963.04</v>
      </c>
      <c r="L82" s="389">
        <f t="shared" ref="L82:L99" si="7">ROUND(I82-K82,2)</f>
        <v>0</v>
      </c>
      <c r="M82" s="137" t="s">
        <v>245</v>
      </c>
    </row>
    <row r="83" spans="1:13" ht="21" thickBot="1" x14ac:dyDescent="0.25">
      <c r="A83" s="78" t="s">
        <v>89</v>
      </c>
      <c r="B83" s="171" t="s">
        <v>244</v>
      </c>
      <c r="C83" s="132" t="s">
        <v>274</v>
      </c>
      <c r="D83" s="370">
        <f>IF(EFE!B63&gt;0,EFE!B63,EFE!B63*-1)</f>
        <v>754963.04</v>
      </c>
      <c r="E83" s="446"/>
      <c r="F83" s="447"/>
      <c r="G83" s="447"/>
      <c r="H83" s="447"/>
      <c r="I83" s="448"/>
      <c r="J83" s="91" t="s">
        <v>272</v>
      </c>
      <c r="K83" s="409">
        <f>IF(ESF!C5&gt;0,ESF!C5,ESF!C5*-1)</f>
        <v>754963.04</v>
      </c>
      <c r="L83" s="389">
        <f>ROUND(D83-K83,2)</f>
        <v>0</v>
      </c>
      <c r="M83" s="137" t="s">
        <v>244</v>
      </c>
    </row>
    <row r="84" spans="1:13" x14ac:dyDescent="0.2">
      <c r="A84" s="76" t="s">
        <v>91</v>
      </c>
      <c r="B84" s="189" t="s">
        <v>160</v>
      </c>
      <c r="C84" s="101" t="s">
        <v>273</v>
      </c>
      <c r="D84" s="377">
        <f>IF(EAA!E5&gt;0,EAA!E5,EAA!E5*-1)</f>
        <v>416082.34000000078</v>
      </c>
      <c r="E84" s="102" t="s">
        <v>272</v>
      </c>
      <c r="F84" s="197">
        <f>IF(ESF!B5&gt;0,ESF!B5,ESF!B5*-1)</f>
        <v>416082.34</v>
      </c>
      <c r="G84" s="396">
        <f t="shared" ref="G84:G99" si="8">ROUND(D84-F84,2)</f>
        <v>0</v>
      </c>
      <c r="H84" s="101" t="s">
        <v>273</v>
      </c>
      <c r="I84" s="375">
        <f>IF(EAA!B5&gt;0,EAA!B5,EAA!B5*-1)</f>
        <v>754963.04</v>
      </c>
      <c r="J84" s="102" t="s">
        <v>272</v>
      </c>
      <c r="K84" s="399">
        <f>IF(ESF!C5&gt;0,ESF!C5,ESF!C5*-1)</f>
        <v>754963.04</v>
      </c>
      <c r="L84" s="390">
        <f t="shared" si="7"/>
        <v>0</v>
      </c>
      <c r="M84" s="159" t="s">
        <v>160</v>
      </c>
    </row>
    <row r="85" spans="1:13" x14ac:dyDescent="0.2">
      <c r="A85" s="79"/>
      <c r="B85" s="168" t="s">
        <v>162</v>
      </c>
      <c r="C85" s="122" t="s">
        <v>273</v>
      </c>
      <c r="D85" s="378">
        <f>IF(EAA!E6&gt;0,EAA!E6,EAA!E6*-1)</f>
        <v>117224.13999999966</v>
      </c>
      <c r="E85" s="94" t="s">
        <v>272</v>
      </c>
      <c r="F85" s="123">
        <f>IF(ESF!B6&gt;0,ESF!B6,ESF!B6*-1)</f>
        <v>117224.14</v>
      </c>
      <c r="G85" s="397">
        <f t="shared" si="8"/>
        <v>0</v>
      </c>
      <c r="H85" s="122" t="s">
        <v>273</v>
      </c>
      <c r="I85" s="384">
        <f>IF(EAA!B6&gt;0,EAA!B6,EAA!B6*-1)</f>
        <v>79636.06</v>
      </c>
      <c r="J85" s="94" t="s">
        <v>272</v>
      </c>
      <c r="K85" s="384">
        <f>IF(ESF!C6&gt;0,ESF!C6,ESF!C6*-1)</f>
        <v>79636.06</v>
      </c>
      <c r="L85" s="391">
        <f t="shared" si="7"/>
        <v>0</v>
      </c>
      <c r="M85" s="160" t="s">
        <v>162</v>
      </c>
    </row>
    <row r="86" spans="1:13" x14ac:dyDescent="0.2">
      <c r="A86" s="79"/>
      <c r="B86" s="168" t="s">
        <v>164</v>
      </c>
      <c r="C86" s="122" t="s">
        <v>273</v>
      </c>
      <c r="D86" s="378">
        <f>IF(EAA!E7&gt;0,EAA!E7,EAA!E7*-1)</f>
        <v>1020.8</v>
      </c>
      <c r="E86" s="94" t="s">
        <v>272</v>
      </c>
      <c r="F86" s="123">
        <f>IF(ESF!B7&gt;0,ESF!B7,ESF!B7*-1)</f>
        <v>1020.8</v>
      </c>
      <c r="G86" s="397">
        <f t="shared" si="8"/>
        <v>0</v>
      </c>
      <c r="H86" s="122" t="s">
        <v>273</v>
      </c>
      <c r="I86" s="384">
        <f>IF(EAA!B7&gt;0,EAA!B7,EAA!B7*-1)</f>
        <v>1020.8</v>
      </c>
      <c r="J86" s="94" t="s">
        <v>272</v>
      </c>
      <c r="K86" s="384">
        <f>IF(ESF!C7&gt;0,ESF!C7,ESF!C7*-1)</f>
        <v>1020.8</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x14ac:dyDescent="0.2">
      <c r="A93" s="79"/>
      <c r="B93" s="168" t="s">
        <v>182</v>
      </c>
      <c r="C93" s="122" t="s">
        <v>273</v>
      </c>
      <c r="D93" s="378">
        <f>IF(EAA!E15&gt;0,EAA!E15,EAA!E15*-1)</f>
        <v>599126.67000000004</v>
      </c>
      <c r="E93" s="94" t="s">
        <v>272</v>
      </c>
      <c r="F93" s="123">
        <f>IF(ESF!B18&gt;0,ESF!B18,ESF!B18*-1)</f>
        <v>599126.67000000004</v>
      </c>
      <c r="G93" s="397">
        <f t="shared" si="8"/>
        <v>0</v>
      </c>
      <c r="H93" s="122" t="s">
        <v>273</v>
      </c>
      <c r="I93" s="384">
        <f>IF(EAA!B15&gt;0,EAA!B15,EAA!B15*-1)</f>
        <v>599126.67000000004</v>
      </c>
      <c r="J93" s="94" t="s">
        <v>272</v>
      </c>
      <c r="K93" s="384">
        <f>IF(ESF!C18&gt;0,ESF!C18,ESF!C18*-1)</f>
        <v>599126.67000000004</v>
      </c>
      <c r="L93" s="391">
        <f t="shared" si="7"/>
        <v>0</v>
      </c>
      <c r="M93" s="160" t="s">
        <v>182</v>
      </c>
    </row>
    <row r="94" spans="1:13" x14ac:dyDescent="0.2">
      <c r="A94" s="79"/>
      <c r="B94" s="168" t="s">
        <v>184</v>
      </c>
      <c r="C94" s="122" t="s">
        <v>273</v>
      </c>
      <c r="D94" s="378">
        <f>IF(EAA!E16&gt;0,EAA!E16,EAA!E16*-1)</f>
        <v>1657556.54</v>
      </c>
      <c r="E94" s="94" t="s">
        <v>272</v>
      </c>
      <c r="F94" s="123">
        <f>IF(ESF!B19&gt;0,ESF!B19,ESF!B19*-1)</f>
        <v>1657556.54</v>
      </c>
      <c r="G94" s="397">
        <f t="shared" si="8"/>
        <v>0</v>
      </c>
      <c r="H94" s="122" t="s">
        <v>273</v>
      </c>
      <c r="I94" s="384">
        <f>IF(EAA!B16&gt;0,EAA!B16,EAA!B16*-1)</f>
        <v>1399057.54</v>
      </c>
      <c r="J94" s="94" t="s">
        <v>272</v>
      </c>
      <c r="K94" s="384">
        <f>IF(ESF!C19&gt;0,ESF!C19,ESF!C19*-1)</f>
        <v>1399057.54</v>
      </c>
      <c r="L94" s="391">
        <f t="shared" si="7"/>
        <v>0</v>
      </c>
      <c r="M94" s="160" t="s">
        <v>184</v>
      </c>
    </row>
    <row r="95" spans="1:13" x14ac:dyDescent="0.2">
      <c r="A95" s="79"/>
      <c r="B95" s="168" t="s">
        <v>186</v>
      </c>
      <c r="C95" s="122" t="s">
        <v>273</v>
      </c>
      <c r="D95" s="378">
        <f>IF(EAA!E17&gt;0,EAA!E17,EAA!E17*-1)</f>
        <v>26050</v>
      </c>
      <c r="E95" s="94" t="s">
        <v>272</v>
      </c>
      <c r="F95" s="123">
        <f>IF(ESF!B20&gt;0,ESF!B20,ESF!B20*-1)</f>
        <v>26050</v>
      </c>
      <c r="G95" s="397">
        <f t="shared" si="8"/>
        <v>0</v>
      </c>
      <c r="H95" s="122" t="s">
        <v>273</v>
      </c>
      <c r="I95" s="384">
        <f>IF(EAA!B17&gt;0,EAA!B17,EAA!B17*-1)</f>
        <v>26050</v>
      </c>
      <c r="J95" s="94" t="s">
        <v>272</v>
      </c>
      <c r="K95" s="384">
        <f>IF(ESF!C20&gt;0,ESF!C20,ESF!C20*-1)</f>
        <v>26050</v>
      </c>
      <c r="L95" s="391">
        <f t="shared" si="7"/>
        <v>0</v>
      </c>
      <c r="M95" s="160" t="s">
        <v>186</v>
      </c>
    </row>
    <row r="96" spans="1:13" ht="20.399999999999999" x14ac:dyDescent="0.2">
      <c r="A96" s="79"/>
      <c r="B96" s="168" t="s">
        <v>188</v>
      </c>
      <c r="C96" s="122" t="s">
        <v>273</v>
      </c>
      <c r="D96" s="378">
        <f>IF(EAA!E18&gt;0,EAA!E18,EAA!E18*-1)</f>
        <v>1105915.06</v>
      </c>
      <c r="E96" s="94" t="s">
        <v>272</v>
      </c>
      <c r="F96" s="123">
        <f>IF(ESF!B21&gt;0,ESF!B21,ESF!B21*-1)</f>
        <v>1105915.06</v>
      </c>
      <c r="G96" s="397">
        <f t="shared" si="8"/>
        <v>0</v>
      </c>
      <c r="H96" s="122" t="s">
        <v>273</v>
      </c>
      <c r="I96" s="384">
        <f>IF(EAA!B18&gt;0,EAA!B18,EAA!B18*-1)</f>
        <v>1105915.06</v>
      </c>
      <c r="J96" s="94" t="s">
        <v>272</v>
      </c>
      <c r="K96" s="384">
        <f>IF(ESF!C21&gt;0,ESF!C21,ESF!C21*-1)</f>
        <v>1105915.06</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338880.69999999925</v>
      </c>
      <c r="E100" s="131" t="s">
        <v>288</v>
      </c>
      <c r="F100" s="133">
        <f>IF(CSF!$B5&gt;0,CSF!$B5,CSF!$C5)</f>
        <v>338880.7</v>
      </c>
      <c r="G100" s="408">
        <f>ROUND(D100-F100,2)</f>
        <v>0</v>
      </c>
      <c r="H100" s="437"/>
      <c r="I100" s="438"/>
      <c r="J100" s="438"/>
      <c r="K100" s="134"/>
      <c r="L100" s="135"/>
      <c r="M100" s="162" t="s">
        <v>160</v>
      </c>
    </row>
    <row r="101" spans="1:13" x14ac:dyDescent="0.2">
      <c r="A101" s="67"/>
      <c r="B101" s="169" t="s">
        <v>162</v>
      </c>
      <c r="C101" s="122" t="s">
        <v>273</v>
      </c>
      <c r="D101" s="401">
        <f>IF(EAA!F6&gt;0,EAA!F6,EAA!F6*-1)</f>
        <v>37588.079999999667</v>
      </c>
      <c r="E101" s="94" t="s">
        <v>288</v>
      </c>
      <c r="F101" s="123">
        <f>IF(CSF!$B6&gt;0,CSF!$B6,CSF!$C6)</f>
        <v>37588.080000000002</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0.399999999999999"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0.399999999999999"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0.399999999999999"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258499</v>
      </c>
      <c r="E110" s="94" t="s">
        <v>288</v>
      </c>
      <c r="F110" s="123">
        <f>IF(CSF!$B17&gt;0,CSF!$B17,CSF!$C17)</f>
        <v>258499</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0.399999999999999"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0.399999999999999"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0.8"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0.8" thickBot="1" x14ac:dyDescent="0.25">
      <c r="A116" s="78" t="s">
        <v>97</v>
      </c>
      <c r="B116" s="170"/>
      <c r="C116" s="90" t="s">
        <v>287</v>
      </c>
      <c r="D116" s="370">
        <f>IF(ADP!E34&gt;0,ADP!E34,ADP!E34*-1)</f>
        <v>196581.33</v>
      </c>
      <c r="E116" s="91" t="s">
        <v>272</v>
      </c>
      <c r="F116" s="370">
        <f>IF(ESF!E26&gt;0,ESF!E26,ESF!E26*-1)</f>
        <v>196581.33</v>
      </c>
      <c r="G116" s="395">
        <f>ROUND(D116-F116,2)</f>
        <v>0</v>
      </c>
      <c r="H116" s="90" t="s">
        <v>287</v>
      </c>
      <c r="I116" s="381">
        <f>IF(ADP!D34&gt;0,ADP!D34,ADP!D34*-1)</f>
        <v>221653.47</v>
      </c>
      <c r="J116" s="91" t="s">
        <v>272</v>
      </c>
      <c r="K116" s="381">
        <f>IF(ESF!F26&gt;0,ESF!F26,ESF!F26*-1)</f>
        <v>221653.47</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 customHeight="1" x14ac:dyDescent="0.2">
      <c r="A5" s="355" t="s">
        <v>645</v>
      </c>
      <c r="B5" s="356"/>
      <c r="C5" s="357">
        <f>C6+C7</f>
        <v>8694503</v>
      </c>
      <c r="D5" s="357">
        <f>D6+D7</f>
        <v>4854899.9400000004</v>
      </c>
      <c r="E5" s="357">
        <f>E6+E7</f>
        <v>4854899.9400000004</v>
      </c>
    </row>
    <row r="6" spans="1:5" ht="12.9" customHeight="1" x14ac:dyDescent="0.2">
      <c r="A6" s="358"/>
      <c r="B6" s="359" t="s">
        <v>646</v>
      </c>
      <c r="C6" s="360"/>
      <c r="D6" s="360"/>
      <c r="E6" s="360"/>
    </row>
    <row r="7" spans="1:5" ht="12.9" customHeight="1" x14ac:dyDescent="0.2">
      <c r="A7" s="358"/>
      <c r="B7" s="359" t="s">
        <v>647</v>
      </c>
      <c r="C7" s="360">
        <v>8694503</v>
      </c>
      <c r="D7" s="360">
        <v>4854899.9400000004</v>
      </c>
      <c r="E7" s="360">
        <v>4854899.9400000004</v>
      </c>
    </row>
    <row r="8" spans="1:5" x14ac:dyDescent="0.2">
      <c r="A8" s="358"/>
      <c r="B8" s="361"/>
      <c r="C8" s="360"/>
      <c r="D8" s="360"/>
      <c r="E8" s="360"/>
    </row>
    <row r="9" spans="1:5" ht="12.9" customHeight="1" x14ac:dyDescent="0.2">
      <c r="A9" s="355" t="s">
        <v>648</v>
      </c>
      <c r="B9" s="356"/>
      <c r="C9" s="357">
        <f>C10+C11</f>
        <v>8694503</v>
      </c>
      <c r="D9" s="357">
        <f>D10+D11</f>
        <v>5131120.42</v>
      </c>
      <c r="E9" s="357">
        <f>E10+E11</f>
        <v>5131120.42</v>
      </c>
    </row>
    <row r="10" spans="1:5" ht="12.9" customHeight="1" x14ac:dyDescent="0.2">
      <c r="A10" s="358"/>
      <c r="B10" s="359" t="s">
        <v>649</v>
      </c>
      <c r="C10" s="360"/>
      <c r="D10" s="360"/>
      <c r="E10" s="360"/>
    </row>
    <row r="11" spans="1:5" ht="12.9" customHeight="1" x14ac:dyDescent="0.2">
      <c r="A11" s="358"/>
      <c r="B11" s="359" t="s">
        <v>650</v>
      </c>
      <c r="C11" s="360">
        <v>8694503</v>
      </c>
      <c r="D11" s="360">
        <v>5131120.42</v>
      </c>
      <c r="E11" s="360">
        <v>5131120.42</v>
      </c>
    </row>
    <row r="12" spans="1:5" x14ac:dyDescent="0.2">
      <c r="A12" s="358"/>
      <c r="B12" s="361"/>
      <c r="C12" s="360"/>
      <c r="D12" s="360"/>
      <c r="E12" s="360"/>
    </row>
    <row r="13" spans="1:5" ht="12.9" customHeight="1" x14ac:dyDescent="0.2">
      <c r="A13" s="355" t="s">
        <v>651</v>
      </c>
      <c r="B13" s="356"/>
      <c r="C13" s="357">
        <f>C5-C9</f>
        <v>0</v>
      </c>
      <c r="D13" s="357">
        <f>D5-D9</f>
        <v>-276220.47999999952</v>
      </c>
      <c r="E13" s="357">
        <f>E5-E9</f>
        <v>-276220.47999999952</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 customHeight="1" x14ac:dyDescent="0.2">
      <c r="A17" s="355" t="s">
        <v>652</v>
      </c>
      <c r="B17" s="356"/>
      <c r="C17" s="357">
        <f>C13</f>
        <v>0</v>
      </c>
      <c r="D17" s="357">
        <f>D13</f>
        <v>-276220.47999999952</v>
      </c>
      <c r="E17" s="357">
        <f>E13</f>
        <v>-276220.47999999952</v>
      </c>
    </row>
    <row r="18" spans="1:5" x14ac:dyDescent="0.2">
      <c r="A18" s="358"/>
      <c r="B18" s="359"/>
      <c r="C18" s="357"/>
      <c r="D18" s="357"/>
      <c r="E18" s="357"/>
    </row>
    <row r="19" spans="1:5" ht="12.9" customHeight="1" x14ac:dyDescent="0.2">
      <c r="A19" s="355" t="s">
        <v>653</v>
      </c>
      <c r="B19" s="356"/>
      <c r="C19" s="360">
        <v>0</v>
      </c>
      <c r="D19" s="360">
        <v>0</v>
      </c>
      <c r="E19" s="360">
        <v>0</v>
      </c>
    </row>
    <row r="20" spans="1:5" x14ac:dyDescent="0.2">
      <c r="A20" s="358"/>
      <c r="B20" s="359"/>
      <c r="C20" s="360"/>
      <c r="D20" s="360"/>
      <c r="E20" s="360"/>
    </row>
    <row r="21" spans="1:5" ht="12.9" customHeight="1" x14ac:dyDescent="0.2">
      <c r="A21" s="355" t="s">
        <v>654</v>
      </c>
      <c r="B21" s="356"/>
      <c r="C21" s="357">
        <f>C17+C19</f>
        <v>0</v>
      </c>
      <c r="D21" s="357">
        <f>D17+D19</f>
        <v>-276220.47999999952</v>
      </c>
      <c r="E21" s="357">
        <f>E17+E19</f>
        <v>-276220.47999999952</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 customHeight="1" x14ac:dyDescent="0.2">
      <c r="A25" s="355" t="s">
        <v>655</v>
      </c>
      <c r="B25" s="356"/>
      <c r="C25" s="360"/>
      <c r="D25" s="360"/>
      <c r="E25" s="360"/>
    </row>
    <row r="26" spans="1:5" x14ac:dyDescent="0.2">
      <c r="A26" s="358"/>
      <c r="B26" s="359"/>
      <c r="C26" s="360"/>
      <c r="D26" s="360"/>
      <c r="E26" s="360"/>
    </row>
    <row r="27" spans="1:5" ht="12.9" customHeight="1" x14ac:dyDescent="0.2">
      <c r="A27" s="355" t="s">
        <v>656</v>
      </c>
      <c r="B27" s="356"/>
      <c r="C27" s="360"/>
      <c r="D27" s="360"/>
      <c r="E27" s="360"/>
    </row>
    <row r="28" spans="1:5" x14ac:dyDescent="0.2">
      <c r="A28" s="358"/>
      <c r="B28" s="359"/>
      <c r="C28" s="360"/>
      <c r="D28" s="360"/>
      <c r="E28" s="360"/>
    </row>
    <row r="29" spans="1:5" ht="12.9"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6" t="s">
        <v>676</v>
      </c>
      <c r="B1" s="436"/>
      <c r="C1" s="436"/>
      <c r="D1" s="436"/>
      <c r="E1" s="436"/>
      <c r="F1" s="436"/>
      <c r="G1" s="436"/>
      <c r="H1" s="199" t="s">
        <v>0</v>
      </c>
      <c r="I1" s="367">
        <v>2025</v>
      </c>
    </row>
    <row r="2" spans="1:12" ht="14.55" customHeight="1" x14ac:dyDescent="0.2">
      <c r="A2" s="436" t="s">
        <v>658</v>
      </c>
      <c r="B2" s="436"/>
      <c r="C2" s="436"/>
      <c r="D2" s="436"/>
      <c r="E2" s="436"/>
      <c r="F2" s="436"/>
      <c r="G2" s="436"/>
      <c r="H2" s="200" t="s">
        <v>2</v>
      </c>
      <c r="I2" s="201" t="s">
        <v>3</v>
      </c>
    </row>
    <row r="3" spans="1:12" ht="14.55" customHeight="1" x14ac:dyDescent="0.2">
      <c r="A3" s="436" t="s">
        <v>677</v>
      </c>
      <c r="B3" s="436"/>
      <c r="C3" s="436"/>
      <c r="D3" s="436"/>
      <c r="E3" s="436"/>
      <c r="F3" s="436"/>
      <c r="G3" s="436"/>
      <c r="H3" s="202" t="s">
        <v>4</v>
      </c>
      <c r="I3" s="203">
        <v>3</v>
      </c>
    </row>
    <row r="4" spans="1:12" ht="10.8"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8694503</v>
      </c>
      <c r="F7" s="207" t="s">
        <v>328</v>
      </c>
      <c r="G7" s="207" t="s">
        <v>329</v>
      </c>
      <c r="H7" s="208">
        <f>+Memoria!C41</f>
        <v>8694503</v>
      </c>
      <c r="I7" s="209">
        <f>ROUND(E7-H7,2)</f>
        <v>0</v>
      </c>
    </row>
    <row r="8" spans="1:12"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4854899.9400000004</v>
      </c>
      <c r="F9" s="211" t="s">
        <v>328</v>
      </c>
      <c r="G9" s="211" t="s">
        <v>335</v>
      </c>
      <c r="H9" s="212">
        <f>+Memoria!C44+Memoria!C45</f>
        <v>-4854899.9400000004</v>
      </c>
      <c r="I9" s="213">
        <f>ROUND(E9+H9,2)</f>
        <v>0</v>
      </c>
    </row>
    <row r="10" spans="1:12" ht="10.8" thickBot="1" x14ac:dyDescent="0.25">
      <c r="A10" s="210" t="s">
        <v>297</v>
      </c>
      <c r="B10" s="5" t="s">
        <v>336</v>
      </c>
      <c r="C10" s="211" t="s">
        <v>326</v>
      </c>
      <c r="D10" s="211" t="s">
        <v>337</v>
      </c>
      <c r="E10" s="212">
        <f>+EAI!F15</f>
        <v>4854899.9400000004</v>
      </c>
      <c r="F10" s="211" t="s">
        <v>328</v>
      </c>
      <c r="G10" s="211" t="s">
        <v>338</v>
      </c>
      <c r="H10" s="212">
        <f>+Memoria!C45</f>
        <v>-4854899.9400000004</v>
      </c>
      <c r="I10" s="213">
        <f>ROUND(E10+H10,2)</f>
        <v>0</v>
      </c>
    </row>
    <row r="11" spans="1:12" ht="10.050000000000001"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8694503</v>
      </c>
      <c r="F12" s="211" t="s">
        <v>328</v>
      </c>
      <c r="G12" s="211" t="s">
        <v>342</v>
      </c>
      <c r="H12" s="212">
        <f>+Memoria!C50</f>
        <v>-8694503</v>
      </c>
      <c r="I12" s="213">
        <f>+ROUND(E12+H12,2)</f>
        <v>0</v>
      </c>
      <c r="L12" s="465"/>
    </row>
    <row r="13" spans="1:12" x14ac:dyDescent="0.2">
      <c r="A13" s="210" t="s">
        <v>302</v>
      </c>
      <c r="B13" s="5" t="s">
        <v>343</v>
      </c>
      <c r="C13" s="211" t="s">
        <v>340</v>
      </c>
      <c r="D13" s="211" t="s">
        <v>331</v>
      </c>
      <c r="E13" s="212">
        <f>+CA!C13</f>
        <v>250000</v>
      </c>
      <c r="F13" s="211" t="s">
        <v>328</v>
      </c>
      <c r="G13" s="211" t="s">
        <v>344</v>
      </c>
      <c r="H13" s="212">
        <f>+Memoria!C52</f>
        <v>-250000</v>
      </c>
      <c r="I13" s="213">
        <f>+ROUND(E13+H13,2)</f>
        <v>0</v>
      </c>
    </row>
    <row r="14" spans="1:12" x14ac:dyDescent="0.2">
      <c r="A14" s="210" t="s">
        <v>304</v>
      </c>
      <c r="B14" s="5" t="s">
        <v>345</v>
      </c>
      <c r="C14" s="211" t="s">
        <v>340</v>
      </c>
      <c r="D14" s="211" t="s">
        <v>334</v>
      </c>
      <c r="E14" s="212">
        <f>+CA!E13</f>
        <v>5131120.42</v>
      </c>
      <c r="F14" s="211" t="s">
        <v>328</v>
      </c>
      <c r="G14" s="211" t="s">
        <v>660</v>
      </c>
      <c r="H14" s="212">
        <f>+Memoria!C54+Memoria!C55+Memoria!C56</f>
        <v>5131120.42</v>
      </c>
      <c r="I14" s="213">
        <f>ROUND(E14-H14,2)</f>
        <v>0</v>
      </c>
    </row>
    <row r="15" spans="1:12" x14ac:dyDescent="0.2">
      <c r="A15" s="210" t="s">
        <v>306</v>
      </c>
      <c r="B15" s="5" t="s">
        <v>346</v>
      </c>
      <c r="C15" s="211" t="s">
        <v>340</v>
      </c>
      <c r="D15" s="211" t="s">
        <v>347</v>
      </c>
      <c r="E15" s="212">
        <f>+CA!F13</f>
        <v>5131120.42</v>
      </c>
      <c r="F15" s="211" t="s">
        <v>328</v>
      </c>
      <c r="G15" s="211">
        <v>8.25</v>
      </c>
      <c r="H15" s="212">
        <f>+Memoria!C56</f>
        <v>5131120.42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8694503</v>
      </c>
      <c r="F17" s="211" t="s">
        <v>328</v>
      </c>
      <c r="G17" s="211" t="s">
        <v>342</v>
      </c>
      <c r="H17" s="212">
        <f>+Memoria!C50</f>
        <v>-8694503</v>
      </c>
      <c r="I17" s="213">
        <f>+ROUND(E17+H17,2)</f>
        <v>0</v>
      </c>
    </row>
    <row r="18" spans="1:9" x14ac:dyDescent="0.2">
      <c r="A18" s="210" t="s">
        <v>302</v>
      </c>
      <c r="B18" s="5" t="s">
        <v>350</v>
      </c>
      <c r="C18" s="211" t="s">
        <v>349</v>
      </c>
      <c r="D18" s="211" t="s">
        <v>331</v>
      </c>
      <c r="E18" s="212">
        <f>+CTG!C15</f>
        <v>250000</v>
      </c>
      <c r="F18" s="211" t="s">
        <v>328</v>
      </c>
      <c r="G18" s="211" t="s">
        <v>344</v>
      </c>
      <c r="H18" s="212">
        <f>+Memoria!C52</f>
        <v>-250000</v>
      </c>
      <c r="I18" s="213">
        <f>+ROUND(E18+H18,2)</f>
        <v>0</v>
      </c>
    </row>
    <row r="19" spans="1:9" x14ac:dyDescent="0.2">
      <c r="A19" s="210" t="s">
        <v>304</v>
      </c>
      <c r="B19" s="5" t="s">
        <v>351</v>
      </c>
      <c r="C19" s="211" t="s">
        <v>349</v>
      </c>
      <c r="D19" s="211" t="s">
        <v>334</v>
      </c>
      <c r="E19" s="212">
        <f>+CTG!E15</f>
        <v>5131120.42</v>
      </c>
      <c r="F19" s="211" t="s">
        <v>328</v>
      </c>
      <c r="G19" s="211" t="s">
        <v>660</v>
      </c>
      <c r="H19" s="212">
        <f>+Memoria!C54+Memoria!C55+Memoria!C56</f>
        <v>5131120.42</v>
      </c>
      <c r="I19" s="213">
        <f>+ROUND(E19-H19,2)</f>
        <v>0</v>
      </c>
    </row>
    <row r="20" spans="1:9" x14ac:dyDescent="0.2">
      <c r="A20" s="210" t="s">
        <v>306</v>
      </c>
      <c r="B20" s="5" t="s">
        <v>352</v>
      </c>
      <c r="C20" s="211" t="s">
        <v>349</v>
      </c>
      <c r="D20" s="211" t="s">
        <v>347</v>
      </c>
      <c r="E20" s="212">
        <f>+CTG!F15</f>
        <v>5131120.42</v>
      </c>
      <c r="F20" s="211" t="s">
        <v>328</v>
      </c>
      <c r="G20" s="211">
        <v>8.25</v>
      </c>
      <c r="H20" s="212">
        <f>+Memoria!C56</f>
        <v>5131120.42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8694503</v>
      </c>
      <c r="F22" s="211" t="s">
        <v>328</v>
      </c>
      <c r="G22" s="211" t="s">
        <v>342</v>
      </c>
      <c r="H22" s="212">
        <f>+Memoria!C50</f>
        <v>-8694503</v>
      </c>
      <c r="I22" s="213">
        <f>+ROUND(E22+H22,2)</f>
        <v>0</v>
      </c>
    </row>
    <row r="23" spans="1:9" x14ac:dyDescent="0.2">
      <c r="A23" s="210" t="s">
        <v>302</v>
      </c>
      <c r="B23" s="5" t="s">
        <v>355</v>
      </c>
      <c r="C23" s="211" t="s">
        <v>354</v>
      </c>
      <c r="D23" s="211" t="s">
        <v>331</v>
      </c>
      <c r="E23" s="212">
        <f>+COG!C76</f>
        <v>250000</v>
      </c>
      <c r="F23" s="211" t="s">
        <v>328</v>
      </c>
      <c r="G23" s="211" t="s">
        <v>344</v>
      </c>
      <c r="H23" s="212">
        <f>+Memoria!C52</f>
        <v>-250000</v>
      </c>
      <c r="I23" s="213">
        <f>+ROUND(E23+H23,2)</f>
        <v>0</v>
      </c>
    </row>
    <row r="24" spans="1:9" x14ac:dyDescent="0.2">
      <c r="A24" s="210" t="s">
        <v>304</v>
      </c>
      <c r="B24" s="5" t="s">
        <v>356</v>
      </c>
      <c r="C24" s="211" t="s">
        <v>354</v>
      </c>
      <c r="D24" s="211" t="s">
        <v>334</v>
      </c>
      <c r="E24" s="212">
        <f>+COG!E76</f>
        <v>5131120.42</v>
      </c>
      <c r="F24" s="211" t="s">
        <v>328</v>
      </c>
      <c r="G24" s="211" t="s">
        <v>660</v>
      </c>
      <c r="H24" s="212">
        <f>+Memoria!C54+Memoria!C55+Memoria!C56</f>
        <v>5131120.42</v>
      </c>
      <c r="I24" s="213">
        <f>+ROUND(E24-H24,2)</f>
        <v>0</v>
      </c>
    </row>
    <row r="25" spans="1:9" x14ac:dyDescent="0.2">
      <c r="A25" s="210" t="s">
        <v>306</v>
      </c>
      <c r="B25" s="5" t="s">
        <v>357</v>
      </c>
      <c r="C25" s="211" t="s">
        <v>354</v>
      </c>
      <c r="D25" s="211" t="s">
        <v>347</v>
      </c>
      <c r="E25" s="212">
        <f>+COG!F76</f>
        <v>5131120.42</v>
      </c>
      <c r="F25" s="211" t="s">
        <v>328</v>
      </c>
      <c r="G25" s="211">
        <v>8.25</v>
      </c>
      <c r="H25" s="212">
        <f>+Memoria!C56</f>
        <v>5131120.42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8694503</v>
      </c>
      <c r="F27" s="211" t="s">
        <v>328</v>
      </c>
      <c r="G27" s="211" t="s">
        <v>342</v>
      </c>
      <c r="H27" s="212">
        <f>+Memoria!C50</f>
        <v>-8694503</v>
      </c>
      <c r="I27" s="213">
        <f>+ROUND(E27+H27,2)</f>
        <v>0</v>
      </c>
    </row>
    <row r="28" spans="1:9" x14ac:dyDescent="0.2">
      <c r="A28" s="210" t="s">
        <v>302</v>
      </c>
      <c r="B28" s="5" t="s">
        <v>360</v>
      </c>
      <c r="C28" s="211" t="s">
        <v>359</v>
      </c>
      <c r="D28" s="211" t="s">
        <v>331</v>
      </c>
      <c r="E28" s="212">
        <f>+CFG!C41</f>
        <v>250000</v>
      </c>
      <c r="F28" s="211" t="s">
        <v>328</v>
      </c>
      <c r="G28" s="211" t="s">
        <v>344</v>
      </c>
      <c r="H28" s="212">
        <f>+Memoria!C52</f>
        <v>-250000</v>
      </c>
      <c r="I28" s="213">
        <f>+ROUND(E28+H28,2)</f>
        <v>0</v>
      </c>
    </row>
    <row r="29" spans="1:9" x14ac:dyDescent="0.2">
      <c r="A29" s="210" t="s">
        <v>304</v>
      </c>
      <c r="B29" s="5" t="s">
        <v>361</v>
      </c>
      <c r="C29" s="211" t="s">
        <v>359</v>
      </c>
      <c r="D29" s="211" t="s">
        <v>334</v>
      </c>
      <c r="E29" s="212">
        <f>+CFG!E41</f>
        <v>5131120.42</v>
      </c>
      <c r="F29" s="211" t="s">
        <v>328</v>
      </c>
      <c r="G29" s="211" t="s">
        <v>660</v>
      </c>
      <c r="H29" s="212">
        <f>+Memoria!C54+Memoria!C55+Memoria!C56</f>
        <v>5131120.42</v>
      </c>
      <c r="I29" s="213">
        <f>+ROUND(E29-H29,2)</f>
        <v>0</v>
      </c>
    </row>
    <row r="30" spans="1:9" x14ac:dyDescent="0.2">
      <c r="A30" s="210" t="s">
        <v>306</v>
      </c>
      <c r="B30" s="5" t="s">
        <v>362</v>
      </c>
      <c r="C30" s="211" t="s">
        <v>359</v>
      </c>
      <c r="D30" s="211" t="s">
        <v>347</v>
      </c>
      <c r="E30" s="212">
        <f>+CFG!F41</f>
        <v>5131120.42</v>
      </c>
      <c r="F30" s="211" t="s">
        <v>328</v>
      </c>
      <c r="G30" s="211">
        <v>8.25</v>
      </c>
      <c r="H30" s="212">
        <f>+Memoria!C56</f>
        <v>5131120.42</v>
      </c>
      <c r="I30" s="213">
        <f>+ROUND(E30-H30,2)</f>
        <v>0</v>
      </c>
    </row>
    <row r="31" spans="1:9" x14ac:dyDescent="0.2">
      <c r="A31" s="472"/>
      <c r="B31" s="473"/>
      <c r="C31" s="473"/>
      <c r="D31" s="473"/>
      <c r="E31" s="473"/>
      <c r="F31" s="473"/>
      <c r="G31" s="473"/>
      <c r="H31" s="473"/>
      <c r="I31" s="474"/>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8694503</v>
      </c>
      <c r="F39" s="211" t="s">
        <v>328</v>
      </c>
      <c r="G39" s="211" t="s">
        <v>342</v>
      </c>
      <c r="H39" s="212">
        <f>+Memoria!C50</f>
        <v>-8694503</v>
      </c>
      <c r="I39" s="213">
        <f>+ROUND(E39+H39,2)</f>
        <v>0</v>
      </c>
    </row>
    <row r="40" spans="1:9" x14ac:dyDescent="0.2">
      <c r="A40" s="210" t="s">
        <v>315</v>
      </c>
      <c r="B40" s="65" t="s">
        <v>380</v>
      </c>
      <c r="C40" s="211" t="s">
        <v>379</v>
      </c>
      <c r="D40" s="211" t="s">
        <v>331</v>
      </c>
      <c r="E40" s="212">
        <f>+GCP!C36</f>
        <v>250000</v>
      </c>
      <c r="F40" s="211" t="s">
        <v>328</v>
      </c>
      <c r="G40" s="211" t="s">
        <v>344</v>
      </c>
      <c r="H40" s="212">
        <f>+Memoria!C52</f>
        <v>-250000</v>
      </c>
      <c r="I40" s="213">
        <f>+ROUND(E40+H40,2)</f>
        <v>0</v>
      </c>
    </row>
    <row r="41" spans="1:9" x14ac:dyDescent="0.2">
      <c r="A41" s="210" t="s">
        <v>316</v>
      </c>
      <c r="B41" s="65" t="s">
        <v>381</v>
      </c>
      <c r="C41" s="211" t="s">
        <v>379</v>
      </c>
      <c r="D41" s="211" t="s">
        <v>334</v>
      </c>
      <c r="E41" s="212">
        <f>+GCP!E36</f>
        <v>5131120.42</v>
      </c>
      <c r="F41" s="211" t="s">
        <v>328</v>
      </c>
      <c r="G41" s="211" t="s">
        <v>660</v>
      </c>
      <c r="H41" s="212">
        <f>+Memoria!C54+Memoria!C55+Memoria!C56</f>
        <v>5131120.42</v>
      </c>
      <c r="I41" s="213">
        <f t="shared" ref="I41:I42" si="0">ROUND(E41-H41,2)</f>
        <v>0</v>
      </c>
    </row>
    <row r="42" spans="1:9" x14ac:dyDescent="0.2">
      <c r="A42" s="210" t="s">
        <v>317</v>
      </c>
      <c r="B42" s="65" t="s">
        <v>382</v>
      </c>
      <c r="C42" s="211" t="s">
        <v>379</v>
      </c>
      <c r="D42" s="211" t="s">
        <v>347</v>
      </c>
      <c r="E42" s="212">
        <f>+GCP!F36</f>
        <v>5131120.42</v>
      </c>
      <c r="F42" s="211" t="s">
        <v>328</v>
      </c>
      <c r="G42" s="211">
        <v>8.25</v>
      </c>
      <c r="H42" s="212">
        <f>+Memoria!C56</f>
        <v>5131120.42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8694503</v>
      </c>
      <c r="F44" s="211" t="s">
        <v>340</v>
      </c>
      <c r="G44" s="211" t="s">
        <v>341</v>
      </c>
      <c r="H44" s="212">
        <f>+CA!B13</f>
        <v>8694503</v>
      </c>
      <c r="I44" s="213">
        <f>+ROUND(E44-H44,2)</f>
        <v>0</v>
      </c>
    </row>
    <row r="45" spans="1:9" x14ac:dyDescent="0.2">
      <c r="A45" s="210" t="s">
        <v>315</v>
      </c>
      <c r="B45" s="65" t="s">
        <v>384</v>
      </c>
      <c r="C45" s="211" t="s">
        <v>379</v>
      </c>
      <c r="D45" s="211" t="s">
        <v>331</v>
      </c>
      <c r="E45" s="212">
        <f>+GCP!C36</f>
        <v>250000</v>
      </c>
      <c r="F45" s="211" t="s">
        <v>340</v>
      </c>
      <c r="G45" s="211" t="s">
        <v>331</v>
      </c>
      <c r="H45" s="212">
        <f>+CA!C13</f>
        <v>250000</v>
      </c>
      <c r="I45" s="213">
        <f>+ROUND(E45-H45,2)</f>
        <v>0</v>
      </c>
    </row>
    <row r="46" spans="1:9" x14ac:dyDescent="0.2">
      <c r="A46" s="210" t="s">
        <v>316</v>
      </c>
      <c r="B46" s="65" t="s">
        <v>385</v>
      </c>
      <c r="C46" s="211" t="s">
        <v>379</v>
      </c>
      <c r="D46" s="211" t="s">
        <v>334</v>
      </c>
      <c r="E46" s="212">
        <f>+GCP!E36</f>
        <v>5131120.42</v>
      </c>
      <c r="F46" s="211" t="s">
        <v>340</v>
      </c>
      <c r="G46" s="211" t="s">
        <v>334</v>
      </c>
      <c r="H46" s="212">
        <f>+CA!E13</f>
        <v>5131120.42</v>
      </c>
      <c r="I46" s="213">
        <f>ROUND(E46-H46,2)</f>
        <v>0</v>
      </c>
    </row>
    <row r="47" spans="1:9" x14ac:dyDescent="0.2">
      <c r="A47" s="210" t="s">
        <v>317</v>
      </c>
      <c r="B47" s="65" t="s">
        <v>386</v>
      </c>
      <c r="C47" s="211" t="s">
        <v>379</v>
      </c>
      <c r="D47" s="211" t="s">
        <v>347</v>
      </c>
      <c r="E47" s="212">
        <f>+GCP!F36</f>
        <v>5131120.42</v>
      </c>
      <c r="F47" s="211" t="s">
        <v>340</v>
      </c>
      <c r="G47" s="211" t="s">
        <v>347</v>
      </c>
      <c r="H47" s="212">
        <f>+CA!F13</f>
        <v>5131120.42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8694503</v>
      </c>
      <c r="F49" s="211" t="s">
        <v>349</v>
      </c>
      <c r="G49" s="211" t="s">
        <v>341</v>
      </c>
      <c r="H49" s="212">
        <f>+CTG!B15</f>
        <v>8694503</v>
      </c>
      <c r="I49" s="213">
        <f>+ROUND(E49-H49,2)</f>
        <v>0</v>
      </c>
    </row>
    <row r="50" spans="1:9" x14ac:dyDescent="0.2">
      <c r="A50" s="210" t="s">
        <v>315</v>
      </c>
      <c r="B50" s="65" t="s">
        <v>388</v>
      </c>
      <c r="C50" s="211" t="s">
        <v>379</v>
      </c>
      <c r="D50" s="211" t="s">
        <v>331</v>
      </c>
      <c r="E50" s="212">
        <f>+GCP!C36</f>
        <v>250000</v>
      </c>
      <c r="F50" s="211" t="s">
        <v>349</v>
      </c>
      <c r="G50" s="211" t="s">
        <v>331</v>
      </c>
      <c r="H50" s="212">
        <f>+CTG!C15</f>
        <v>250000</v>
      </c>
      <c r="I50" s="213">
        <f>+ROUND(E50-H50,2)</f>
        <v>0</v>
      </c>
    </row>
    <row r="51" spans="1:9" x14ac:dyDescent="0.2">
      <c r="A51" s="210" t="s">
        <v>316</v>
      </c>
      <c r="B51" s="65" t="s">
        <v>389</v>
      </c>
      <c r="C51" s="211" t="s">
        <v>379</v>
      </c>
      <c r="D51" s="211" t="s">
        <v>334</v>
      </c>
      <c r="E51" s="212">
        <f>+GCP!E36</f>
        <v>5131120.42</v>
      </c>
      <c r="F51" s="211" t="s">
        <v>349</v>
      </c>
      <c r="G51" s="211" t="s">
        <v>334</v>
      </c>
      <c r="H51" s="212">
        <f>+CTG!E15</f>
        <v>5131120.42</v>
      </c>
      <c r="I51" s="213">
        <f>ROUND(E51-H51,2)</f>
        <v>0</v>
      </c>
    </row>
    <row r="52" spans="1:9" x14ac:dyDescent="0.2">
      <c r="A52" s="210" t="s">
        <v>317</v>
      </c>
      <c r="B52" s="65" t="s">
        <v>390</v>
      </c>
      <c r="C52" s="211" t="s">
        <v>379</v>
      </c>
      <c r="D52" s="211" t="s">
        <v>347</v>
      </c>
      <c r="E52" s="212">
        <f>+GCP!F36</f>
        <v>5131120.42</v>
      </c>
      <c r="F52" s="211" t="s">
        <v>349</v>
      </c>
      <c r="G52" s="211" t="s">
        <v>347</v>
      </c>
      <c r="H52" s="212">
        <f>+CTG!F15</f>
        <v>5131120.42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8694503</v>
      </c>
      <c r="F54" s="211" t="s">
        <v>354</v>
      </c>
      <c r="G54" s="211" t="s">
        <v>341</v>
      </c>
      <c r="H54" s="212">
        <f>+COG!B76</f>
        <v>8694503</v>
      </c>
      <c r="I54" s="213">
        <f>+ROUND(E54-H54,2)</f>
        <v>0</v>
      </c>
    </row>
    <row r="55" spans="1:9" x14ac:dyDescent="0.2">
      <c r="A55" s="210" t="s">
        <v>315</v>
      </c>
      <c r="B55" s="65" t="s">
        <v>392</v>
      </c>
      <c r="C55" s="211" t="s">
        <v>379</v>
      </c>
      <c r="D55" s="211" t="s">
        <v>331</v>
      </c>
      <c r="E55" s="212">
        <f>+GCP!C36</f>
        <v>250000</v>
      </c>
      <c r="F55" s="211" t="s">
        <v>354</v>
      </c>
      <c r="G55" s="211" t="s">
        <v>331</v>
      </c>
      <c r="H55" s="212">
        <f>+COG!C76</f>
        <v>250000</v>
      </c>
      <c r="I55" s="213">
        <f>+ROUND(E55-H55,2)</f>
        <v>0</v>
      </c>
    </row>
    <row r="56" spans="1:9" x14ac:dyDescent="0.2">
      <c r="A56" s="210" t="s">
        <v>316</v>
      </c>
      <c r="B56" s="65" t="s">
        <v>393</v>
      </c>
      <c r="C56" s="211" t="s">
        <v>379</v>
      </c>
      <c r="D56" s="211" t="s">
        <v>334</v>
      </c>
      <c r="E56" s="212">
        <f>+GCP!E36</f>
        <v>5131120.42</v>
      </c>
      <c r="F56" s="211" t="s">
        <v>354</v>
      </c>
      <c r="G56" s="211" t="s">
        <v>334</v>
      </c>
      <c r="H56" s="212">
        <f>+CTG!E15</f>
        <v>5131120.42</v>
      </c>
      <c r="I56" s="213">
        <f>ROUND(E56-H56,2)</f>
        <v>0</v>
      </c>
    </row>
    <row r="57" spans="1:9" x14ac:dyDescent="0.2">
      <c r="A57" s="210" t="s">
        <v>317</v>
      </c>
      <c r="B57" s="65" t="s">
        <v>394</v>
      </c>
      <c r="C57" s="211" t="s">
        <v>379</v>
      </c>
      <c r="D57" s="211" t="s">
        <v>347</v>
      </c>
      <c r="E57" s="212">
        <f>+GCP!F36</f>
        <v>5131120.42</v>
      </c>
      <c r="F57" s="211" t="s">
        <v>354</v>
      </c>
      <c r="G57" s="211" t="s">
        <v>347</v>
      </c>
      <c r="H57" s="212">
        <f>+COG!F76</f>
        <v>5131120.42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8694503</v>
      </c>
      <c r="F59" s="211" t="s">
        <v>359</v>
      </c>
      <c r="G59" s="211" t="s">
        <v>341</v>
      </c>
      <c r="H59" s="212">
        <f>+CFG!B41</f>
        <v>8694503</v>
      </c>
      <c r="I59" s="213">
        <f>+ROUND(E59-H59,2)</f>
        <v>0</v>
      </c>
    </row>
    <row r="60" spans="1:9" x14ac:dyDescent="0.2">
      <c r="A60" s="210" t="s">
        <v>315</v>
      </c>
      <c r="B60" s="65" t="s">
        <v>396</v>
      </c>
      <c r="C60" s="211" t="s">
        <v>379</v>
      </c>
      <c r="D60" s="211" t="s">
        <v>331</v>
      </c>
      <c r="E60" s="212">
        <f>+GCP!C36</f>
        <v>250000</v>
      </c>
      <c r="F60" s="211" t="s">
        <v>359</v>
      </c>
      <c r="G60" s="211" t="s">
        <v>331</v>
      </c>
      <c r="H60" s="212">
        <f>+CFG!C41</f>
        <v>250000</v>
      </c>
      <c r="I60" s="213">
        <f>+ROUND(E60-H60,2)</f>
        <v>0</v>
      </c>
    </row>
    <row r="61" spans="1:9" x14ac:dyDescent="0.2">
      <c r="A61" s="210" t="s">
        <v>316</v>
      </c>
      <c r="B61" s="65" t="s">
        <v>397</v>
      </c>
      <c r="C61" s="211" t="s">
        <v>379</v>
      </c>
      <c r="D61" s="211" t="s">
        <v>334</v>
      </c>
      <c r="E61" s="212">
        <f>+GCP!E36</f>
        <v>5131120.42</v>
      </c>
      <c r="F61" s="211" t="s">
        <v>359</v>
      </c>
      <c r="G61" s="211" t="s">
        <v>334</v>
      </c>
      <c r="H61" s="212">
        <f>+CFG!E41</f>
        <v>5131120.42</v>
      </c>
      <c r="I61" s="213">
        <f>ROUND(E61-H61,2)</f>
        <v>0</v>
      </c>
    </row>
    <row r="62" spans="1:9" x14ac:dyDescent="0.2">
      <c r="A62" s="214" t="s">
        <v>317</v>
      </c>
      <c r="B62" s="215" t="s">
        <v>398</v>
      </c>
      <c r="C62" s="216" t="s">
        <v>379</v>
      </c>
      <c r="D62" s="216" t="s">
        <v>347</v>
      </c>
      <c r="E62" s="217">
        <f>+GCP!F36</f>
        <v>5131120.42</v>
      </c>
      <c r="F62" s="216" t="s">
        <v>359</v>
      </c>
      <c r="G62" s="216" t="s">
        <v>347</v>
      </c>
      <c r="H62" s="217">
        <f>+CFG!F41</f>
        <v>5131120.42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5" t="s">
        <v>661</v>
      </c>
      <c r="B1" s="476"/>
      <c r="C1" s="477"/>
    </row>
    <row r="2" spans="1:4" x14ac:dyDescent="0.3">
      <c r="A2" s="9" t="s">
        <v>100</v>
      </c>
      <c r="B2" s="9">
        <v>2025</v>
      </c>
      <c r="C2" s="9">
        <v>2024</v>
      </c>
    </row>
    <row r="3" spans="1:4" s="12" customFormat="1" x14ac:dyDescent="0.3">
      <c r="A3" s="10" t="s">
        <v>102</v>
      </c>
      <c r="B3" s="11"/>
      <c r="C3" s="11"/>
    </row>
    <row r="4" spans="1:4" x14ac:dyDescent="0.3">
      <c r="A4" s="13" t="s">
        <v>103</v>
      </c>
      <c r="B4" s="431">
        <f>SUM(B5:B11)</f>
        <v>119761.75</v>
      </c>
      <c r="C4" s="431">
        <f>SUM(C5:C11)</f>
        <v>142297.28</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2556.7800000000002</v>
      </c>
      <c r="D9" s="15">
        <v>4150</v>
      </c>
    </row>
    <row r="10" spans="1:4" x14ac:dyDescent="0.2">
      <c r="A10" s="14" t="s">
        <v>109</v>
      </c>
      <c r="B10" s="433">
        <v>0</v>
      </c>
      <c r="C10" s="433">
        <v>0</v>
      </c>
      <c r="D10" s="15">
        <v>4160</v>
      </c>
    </row>
    <row r="11" spans="1:4" ht="11.25" customHeight="1" x14ac:dyDescent="0.2">
      <c r="A11" s="14" t="s">
        <v>110</v>
      </c>
      <c r="B11" s="433">
        <v>119761.75</v>
      </c>
      <c r="C11" s="433">
        <v>139740.5</v>
      </c>
      <c r="D11" s="15">
        <v>4170</v>
      </c>
    </row>
    <row r="12" spans="1:4" ht="11.25" customHeight="1" x14ac:dyDescent="0.3">
      <c r="A12" s="14"/>
      <c r="B12" s="434"/>
      <c r="C12" s="434"/>
      <c r="D12" s="12"/>
    </row>
    <row r="13" spans="1:4" ht="30.6" x14ac:dyDescent="0.3">
      <c r="A13" s="13" t="s">
        <v>111</v>
      </c>
      <c r="B13" s="431">
        <f>SUM(B14:B15)</f>
        <v>4735138.1900000004</v>
      </c>
      <c r="C13" s="431">
        <f>SUM(C14:C15)</f>
        <v>6661063.6299999999</v>
      </c>
      <c r="D13" s="12"/>
    </row>
    <row r="14" spans="1:4" ht="20.399999999999999" x14ac:dyDescent="0.2">
      <c r="A14" s="14" t="s">
        <v>112</v>
      </c>
      <c r="B14" s="433">
        <v>0</v>
      </c>
      <c r="C14" s="433">
        <v>0</v>
      </c>
      <c r="D14" s="15">
        <v>4210</v>
      </c>
    </row>
    <row r="15" spans="1:4" ht="11.25" customHeight="1" x14ac:dyDescent="0.2">
      <c r="A15" s="14" t="s">
        <v>113</v>
      </c>
      <c r="B15" s="433">
        <v>4735138.1900000004</v>
      </c>
      <c r="C15" s="433">
        <v>6661063.6299999999</v>
      </c>
      <c r="D15" s="15">
        <v>4220</v>
      </c>
    </row>
    <row r="16" spans="1:4" ht="11.25" customHeight="1" x14ac:dyDescent="0.3">
      <c r="A16" s="14"/>
      <c r="B16" s="434"/>
      <c r="C16" s="434"/>
      <c r="D16" s="12"/>
    </row>
    <row r="17" spans="1:5" ht="11.25" customHeight="1" x14ac:dyDescent="0.3">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3">
      <c r="A23" s="16"/>
      <c r="B23" s="434"/>
      <c r="C23" s="434"/>
      <c r="D23" s="12"/>
    </row>
    <row r="24" spans="1:5" ht="11.25" customHeight="1" x14ac:dyDescent="0.3">
      <c r="A24" s="10" t="s">
        <v>120</v>
      </c>
      <c r="B24" s="431">
        <f>SUM(B4+B13+B17)</f>
        <v>4854899.9400000004</v>
      </c>
      <c r="C24" s="432">
        <f>SUM(C4+C13+C17)</f>
        <v>6803360.9100000001</v>
      </c>
      <c r="D24" s="12"/>
    </row>
    <row r="25" spans="1:5" ht="11.25" customHeight="1" x14ac:dyDescent="0.3">
      <c r="A25" s="17"/>
      <c r="B25" s="434"/>
      <c r="C25" s="434"/>
      <c r="D25" s="12"/>
      <c r="E25" s="12"/>
    </row>
    <row r="26" spans="1:5" s="12" customFormat="1" ht="11.25" customHeight="1" x14ac:dyDescent="0.3">
      <c r="A26" s="10" t="s">
        <v>121</v>
      </c>
      <c r="B26" s="434"/>
      <c r="C26" s="434"/>
      <c r="E26" s="8"/>
    </row>
    <row r="27" spans="1:5" ht="11.25" customHeight="1" x14ac:dyDescent="0.3">
      <c r="A27" s="13" t="s">
        <v>122</v>
      </c>
      <c r="B27" s="431">
        <f>SUM(B28:B30)</f>
        <v>4675159.67</v>
      </c>
      <c r="C27" s="431">
        <f>SUM(C28:C30)</f>
        <v>6260542.080000001</v>
      </c>
      <c r="D27" s="12"/>
    </row>
    <row r="28" spans="1:5" ht="11.25" customHeight="1" x14ac:dyDescent="0.2">
      <c r="A28" s="14" t="s">
        <v>123</v>
      </c>
      <c r="B28" s="433">
        <v>3658076.24</v>
      </c>
      <c r="C28" s="433">
        <v>5030325.9400000004</v>
      </c>
      <c r="D28" s="15">
        <v>5110</v>
      </c>
    </row>
    <row r="29" spans="1:5" ht="11.25" customHeight="1" x14ac:dyDescent="0.2">
      <c r="A29" s="14" t="s">
        <v>124</v>
      </c>
      <c r="B29" s="433">
        <v>360554.72</v>
      </c>
      <c r="C29" s="433">
        <v>676056.82</v>
      </c>
      <c r="D29" s="15">
        <v>5120</v>
      </c>
    </row>
    <row r="30" spans="1:5" ht="11.25" customHeight="1" x14ac:dyDescent="0.2">
      <c r="A30" s="14" t="s">
        <v>125</v>
      </c>
      <c r="B30" s="433">
        <v>656528.71</v>
      </c>
      <c r="C30" s="433">
        <v>554159.31999999995</v>
      </c>
      <c r="D30" s="15">
        <v>5130</v>
      </c>
    </row>
    <row r="31" spans="1:5" ht="11.25" customHeight="1" x14ac:dyDescent="0.3">
      <c r="A31" s="14"/>
      <c r="B31" s="434"/>
      <c r="C31" s="434"/>
      <c r="D31" s="12"/>
    </row>
    <row r="32" spans="1:5" ht="11.25" customHeight="1" x14ac:dyDescent="0.3">
      <c r="A32" s="13" t="s">
        <v>126</v>
      </c>
      <c r="B32" s="431">
        <f>SUM(B33:B41)</f>
        <v>197461.75</v>
      </c>
      <c r="C32" s="431">
        <f>SUM(C33:C41)</f>
        <v>479583.75</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197461.75</v>
      </c>
      <c r="C36" s="433">
        <v>479583.75</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
      <c r="A42" s="14"/>
      <c r="B42" s="434"/>
      <c r="C42" s="434"/>
      <c r="D42" s="12"/>
    </row>
    <row r="43" spans="1:4" ht="11.25" customHeight="1" x14ac:dyDescent="0.3">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3">
      <c r="A47" s="14"/>
      <c r="B47" s="434"/>
      <c r="C47" s="434"/>
      <c r="D47" s="12"/>
    </row>
    <row r="48" spans="1:4" ht="11.25" customHeight="1" x14ac:dyDescent="0.3">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
      <c r="A54" s="14"/>
      <c r="B54" s="434"/>
      <c r="C54" s="434"/>
      <c r="D54" s="12"/>
    </row>
    <row r="55" spans="1:5" ht="11.25" customHeight="1" x14ac:dyDescent="0.3">
      <c r="A55" s="13" t="s">
        <v>146</v>
      </c>
      <c r="B55" s="431">
        <f>SUM(B56:B59)</f>
        <v>0</v>
      </c>
      <c r="C55" s="431">
        <f>SUM(C56:C59)</f>
        <v>107672.17</v>
      </c>
      <c r="D55" s="12"/>
    </row>
    <row r="56" spans="1:5" ht="11.25" customHeight="1" x14ac:dyDescent="0.2">
      <c r="A56" s="14" t="s">
        <v>147</v>
      </c>
      <c r="B56" s="433">
        <v>0</v>
      </c>
      <c r="C56" s="433">
        <v>107672.17</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3">
      <c r="A60" s="14"/>
      <c r="B60" s="434"/>
      <c r="C60" s="434"/>
      <c r="D60" s="12"/>
    </row>
    <row r="61" spans="1:5" ht="11.25" customHeight="1" x14ac:dyDescent="0.3">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
      <c r="A63" s="16"/>
      <c r="B63" s="434"/>
      <c r="C63" s="434"/>
      <c r="D63" s="12"/>
    </row>
    <row r="64" spans="1:5" ht="11.25" customHeight="1" x14ac:dyDescent="0.3">
      <c r="A64" s="10" t="s">
        <v>153</v>
      </c>
      <c r="B64" s="431">
        <f>B61+B55+B48+B43+B32+B27</f>
        <v>4872621.42</v>
      </c>
      <c r="C64" s="432">
        <f>C61+C55+C48+C43+C32+C27</f>
        <v>6847798.0000000009</v>
      </c>
      <c r="D64" s="12"/>
      <c r="E64" s="12"/>
    </row>
    <row r="65" spans="1:8" ht="11.25" customHeight="1" x14ac:dyDescent="0.3">
      <c r="A65" s="17"/>
      <c r="B65" s="434"/>
      <c r="C65" s="434"/>
      <c r="D65" s="12"/>
      <c r="E65" s="12"/>
    </row>
    <row r="66" spans="1:8" s="12" customFormat="1" x14ac:dyDescent="0.3">
      <c r="A66" s="10" t="s">
        <v>154</v>
      </c>
      <c r="B66" s="431">
        <f>B24-B64</f>
        <v>-17721.479999999516</v>
      </c>
      <c r="C66" s="431">
        <f>C24-C64</f>
        <v>-44437.090000000782</v>
      </c>
      <c r="E66" s="8"/>
    </row>
    <row r="67" spans="1:8" s="12" customFormat="1" x14ac:dyDescent="0.3">
      <c r="A67" s="16"/>
      <c r="B67" s="434"/>
      <c r="C67" s="43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8" t="s">
        <v>662</v>
      </c>
      <c r="B1" s="479"/>
      <c r="C1" s="479"/>
      <c r="D1" s="479"/>
      <c r="E1" s="479"/>
      <c r="F1" s="480"/>
    </row>
    <row r="2" spans="1:6" x14ac:dyDescent="0.3">
      <c r="A2" s="21" t="s">
        <v>100</v>
      </c>
      <c r="B2" s="21">
        <v>2025</v>
      </c>
      <c r="C2" s="21">
        <v>2024</v>
      </c>
      <c r="D2" s="21" t="s">
        <v>100</v>
      </c>
      <c r="E2" s="21">
        <v>2025</v>
      </c>
      <c r="F2" s="21">
        <v>2024</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5">
        <v>416082.34</v>
      </c>
      <c r="C5" s="425">
        <v>754963.04</v>
      </c>
      <c r="D5" s="14" t="s">
        <v>161</v>
      </c>
      <c r="E5" s="425">
        <v>196581.33</v>
      </c>
      <c r="F5" s="428">
        <v>221653.47</v>
      </c>
    </row>
    <row r="6" spans="1:6" x14ac:dyDescent="0.3">
      <c r="A6" s="14" t="s">
        <v>162</v>
      </c>
      <c r="B6" s="425">
        <v>117224.14</v>
      </c>
      <c r="C6" s="425">
        <v>79636.06</v>
      </c>
      <c r="D6" s="14" t="s">
        <v>163</v>
      </c>
      <c r="E6" s="425">
        <v>0</v>
      </c>
      <c r="F6" s="428">
        <v>0</v>
      </c>
    </row>
    <row r="7" spans="1:6" x14ac:dyDescent="0.3">
      <c r="A7" s="14" t="s">
        <v>164</v>
      </c>
      <c r="B7" s="425">
        <v>1020.8</v>
      </c>
      <c r="C7" s="425">
        <v>1020.8</v>
      </c>
      <c r="D7" s="14" t="s">
        <v>165</v>
      </c>
      <c r="E7" s="425">
        <v>0</v>
      </c>
      <c r="F7" s="428">
        <v>0</v>
      </c>
    </row>
    <row r="8" spans="1:6" x14ac:dyDescent="0.3">
      <c r="A8" s="14" t="s">
        <v>166</v>
      </c>
      <c r="B8" s="425">
        <v>0</v>
      </c>
      <c r="C8" s="425">
        <v>0</v>
      </c>
      <c r="D8" s="14" t="s">
        <v>167</v>
      </c>
      <c r="E8" s="425">
        <v>0</v>
      </c>
      <c r="F8" s="428">
        <v>0</v>
      </c>
    </row>
    <row r="9" spans="1:6" x14ac:dyDescent="0.3">
      <c r="A9" s="14" t="s">
        <v>168</v>
      </c>
      <c r="B9" s="425">
        <v>0</v>
      </c>
      <c r="C9" s="425">
        <v>0</v>
      </c>
      <c r="D9" s="14" t="s">
        <v>169</v>
      </c>
      <c r="E9" s="425">
        <v>0</v>
      </c>
      <c r="F9" s="428">
        <v>0</v>
      </c>
    </row>
    <row r="10" spans="1:6" ht="20.399999999999999" x14ac:dyDescent="0.3">
      <c r="A10" s="14" t="s">
        <v>170</v>
      </c>
      <c r="B10" s="425">
        <v>0</v>
      </c>
      <c r="C10" s="425">
        <v>0</v>
      </c>
      <c r="D10" s="14" t="s">
        <v>171</v>
      </c>
      <c r="E10" s="425">
        <v>0</v>
      </c>
      <c r="F10" s="428">
        <v>0</v>
      </c>
    </row>
    <row r="11" spans="1:6" x14ac:dyDescent="0.3">
      <c r="A11" s="14" t="s">
        <v>172</v>
      </c>
      <c r="B11" s="425">
        <v>0</v>
      </c>
      <c r="C11" s="425">
        <v>0</v>
      </c>
      <c r="D11" s="14" t="s">
        <v>173</v>
      </c>
      <c r="E11" s="425">
        <v>0</v>
      </c>
      <c r="F11" s="428">
        <v>0</v>
      </c>
    </row>
    <row r="12" spans="1:6" x14ac:dyDescent="0.3">
      <c r="A12" s="16"/>
      <c r="B12" s="426"/>
      <c r="C12" s="426"/>
      <c r="D12" s="14" t="s">
        <v>174</v>
      </c>
      <c r="E12" s="425">
        <v>0</v>
      </c>
      <c r="F12" s="428">
        <v>0</v>
      </c>
    </row>
    <row r="13" spans="1:6" x14ac:dyDescent="0.3">
      <c r="A13" s="13" t="s">
        <v>175</v>
      </c>
      <c r="B13" s="427">
        <f>SUM(B5:B11)</f>
        <v>534327.28</v>
      </c>
      <c r="C13" s="427">
        <f>SUM(C5:C11)</f>
        <v>835619.90000000014</v>
      </c>
      <c r="D13" s="16"/>
      <c r="E13" s="429"/>
      <c r="F13" s="430"/>
    </row>
    <row r="14" spans="1:6" x14ac:dyDescent="0.3">
      <c r="A14" s="17"/>
      <c r="B14" s="426"/>
      <c r="C14" s="426"/>
      <c r="D14" s="13" t="s">
        <v>176</v>
      </c>
      <c r="E14" s="431">
        <f>SUM(E5:E12)</f>
        <v>196581.33</v>
      </c>
      <c r="F14" s="432">
        <f>SUM(F5:F12)</f>
        <v>221653.47</v>
      </c>
    </row>
    <row r="15" spans="1:6" x14ac:dyDescent="0.3">
      <c r="A15" s="13" t="s">
        <v>177</v>
      </c>
      <c r="B15" s="426"/>
      <c r="C15" s="426"/>
      <c r="D15" s="17"/>
      <c r="E15" s="426"/>
      <c r="F15" s="430"/>
    </row>
    <row r="16" spans="1:6" x14ac:dyDescent="0.3">
      <c r="A16" s="14" t="s">
        <v>178</v>
      </c>
      <c r="B16" s="425">
        <v>0</v>
      </c>
      <c r="C16" s="425">
        <v>0</v>
      </c>
      <c r="D16" s="13" t="s">
        <v>179</v>
      </c>
      <c r="E16" s="426"/>
      <c r="F16" s="426"/>
    </row>
    <row r="17" spans="1:6" x14ac:dyDescent="0.3">
      <c r="A17" s="14" t="s">
        <v>180</v>
      </c>
      <c r="B17" s="425">
        <v>0</v>
      </c>
      <c r="C17" s="425">
        <v>0</v>
      </c>
      <c r="D17" s="14" t="s">
        <v>181</v>
      </c>
      <c r="E17" s="425">
        <v>0</v>
      </c>
      <c r="F17" s="428">
        <v>0</v>
      </c>
    </row>
    <row r="18" spans="1:6" x14ac:dyDescent="0.3">
      <c r="A18" s="14" t="s">
        <v>182</v>
      </c>
      <c r="B18" s="425">
        <v>599126.67000000004</v>
      </c>
      <c r="C18" s="425">
        <v>599126.67000000004</v>
      </c>
      <c r="D18" s="14" t="s">
        <v>183</v>
      </c>
      <c r="E18" s="425">
        <v>0</v>
      </c>
      <c r="F18" s="428">
        <v>0</v>
      </c>
    </row>
    <row r="19" spans="1:6" x14ac:dyDescent="0.3">
      <c r="A19" s="14" t="s">
        <v>184</v>
      </c>
      <c r="B19" s="425">
        <v>1657556.54</v>
      </c>
      <c r="C19" s="425">
        <v>1399057.54</v>
      </c>
      <c r="D19" s="14" t="s">
        <v>185</v>
      </c>
      <c r="E19" s="425">
        <v>0</v>
      </c>
      <c r="F19" s="428">
        <v>0</v>
      </c>
    </row>
    <row r="20" spans="1:6" x14ac:dyDescent="0.3">
      <c r="A20" s="14" t="s">
        <v>186</v>
      </c>
      <c r="B20" s="425">
        <v>26050</v>
      </c>
      <c r="C20" s="425">
        <v>26050</v>
      </c>
      <c r="D20" s="14" t="s">
        <v>187</v>
      </c>
      <c r="E20" s="425">
        <v>0</v>
      </c>
      <c r="F20" s="428">
        <v>0</v>
      </c>
    </row>
    <row r="21" spans="1:6" ht="20.399999999999999" x14ac:dyDescent="0.3">
      <c r="A21" s="14" t="s">
        <v>188</v>
      </c>
      <c r="B21" s="425">
        <v>-1105915.06</v>
      </c>
      <c r="C21" s="425">
        <v>-1105915.06</v>
      </c>
      <c r="D21" s="14" t="s">
        <v>189</v>
      </c>
      <c r="E21" s="425">
        <v>0</v>
      </c>
      <c r="F21" s="428">
        <v>0</v>
      </c>
    </row>
    <row r="22" spans="1:6" x14ac:dyDescent="0.3">
      <c r="A22" s="14" t="s">
        <v>190</v>
      </c>
      <c r="B22" s="425">
        <v>0</v>
      </c>
      <c r="C22" s="425">
        <v>0</v>
      </c>
      <c r="D22" s="14" t="s">
        <v>191</v>
      </c>
      <c r="E22" s="425">
        <v>0</v>
      </c>
      <c r="F22" s="428">
        <v>0</v>
      </c>
    </row>
    <row r="23" spans="1:6" x14ac:dyDescent="0.3">
      <c r="A23" s="14" t="s">
        <v>192</v>
      </c>
      <c r="B23" s="425">
        <v>0</v>
      </c>
      <c r="C23" s="425">
        <v>0</v>
      </c>
      <c r="D23" s="16"/>
      <c r="E23" s="426"/>
      <c r="F23" s="430"/>
    </row>
    <row r="24" spans="1:6" x14ac:dyDescent="0.3">
      <c r="A24" s="14" t="s">
        <v>193</v>
      </c>
      <c r="B24" s="425">
        <v>0</v>
      </c>
      <c r="C24" s="425">
        <v>0</v>
      </c>
      <c r="D24" s="13" t="s">
        <v>194</v>
      </c>
      <c r="E24" s="427">
        <f>SUM(E17:E22)</f>
        <v>0</v>
      </c>
      <c r="F24" s="432">
        <f>SUM(F17:F22)</f>
        <v>0</v>
      </c>
    </row>
    <row r="25" spans="1:6" s="12" customFormat="1" x14ac:dyDescent="0.3">
      <c r="A25" s="16"/>
      <c r="B25" s="426"/>
      <c r="C25" s="426"/>
      <c r="D25" s="16"/>
      <c r="E25" s="426"/>
      <c r="F25" s="430"/>
    </row>
    <row r="26" spans="1:6" x14ac:dyDescent="0.3">
      <c r="A26" s="13" t="s">
        <v>195</v>
      </c>
      <c r="B26" s="427">
        <f>SUM(B16:B24)</f>
        <v>1176818.1499999999</v>
      </c>
      <c r="C26" s="427">
        <f>SUM(C16:C24)</f>
        <v>918319.14999999991</v>
      </c>
      <c r="D26" s="24" t="s">
        <v>196</v>
      </c>
      <c r="E26" s="427">
        <f>SUM(E24+E14)</f>
        <v>196581.33</v>
      </c>
      <c r="F26" s="432">
        <f>SUM(F14+F24)</f>
        <v>221653.47</v>
      </c>
    </row>
    <row r="27" spans="1:6" x14ac:dyDescent="0.3">
      <c r="A27" s="17"/>
      <c r="B27" s="426"/>
      <c r="C27" s="426"/>
      <c r="D27" s="17"/>
      <c r="E27" s="426"/>
      <c r="F27" s="430"/>
    </row>
    <row r="28" spans="1:6" x14ac:dyDescent="0.3">
      <c r="A28" s="13" t="s">
        <v>197</v>
      </c>
      <c r="B28" s="427">
        <f>B13+B26</f>
        <v>1711145.43</v>
      </c>
      <c r="C28" s="427">
        <f>C13+C26</f>
        <v>1753939.05</v>
      </c>
      <c r="D28" s="10" t="s">
        <v>198</v>
      </c>
      <c r="E28" s="426"/>
      <c r="F28" s="426"/>
    </row>
    <row r="29" spans="1:6" x14ac:dyDescent="0.3">
      <c r="A29" s="25"/>
      <c r="B29" s="26"/>
      <c r="C29" s="23"/>
      <c r="D29" s="17"/>
      <c r="E29" s="426"/>
      <c r="F29" s="426"/>
    </row>
    <row r="30" spans="1:6" x14ac:dyDescent="0.3">
      <c r="A30" s="25"/>
      <c r="B30" s="26"/>
      <c r="C30" s="23"/>
      <c r="D30" s="13" t="s">
        <v>199</v>
      </c>
      <c r="E30" s="427">
        <f>SUM(E31:E33)</f>
        <v>185360.96</v>
      </c>
      <c r="F30" s="432">
        <f>SUM(F31:F33)</f>
        <v>185360.96</v>
      </c>
    </row>
    <row r="31" spans="1:6" x14ac:dyDescent="0.3">
      <c r="A31" s="25"/>
      <c r="B31" s="26"/>
      <c r="C31" s="23"/>
      <c r="D31" s="14" t="s">
        <v>138</v>
      </c>
      <c r="E31" s="425">
        <v>185360.96</v>
      </c>
      <c r="F31" s="428">
        <v>185360.96</v>
      </c>
    </row>
    <row r="32" spans="1:6" x14ac:dyDescent="0.3">
      <c r="A32" s="25"/>
      <c r="B32" s="26"/>
      <c r="C32" s="23"/>
      <c r="D32" s="14" t="s">
        <v>200</v>
      </c>
      <c r="E32" s="425">
        <v>0</v>
      </c>
      <c r="F32" s="428">
        <v>0</v>
      </c>
    </row>
    <row r="33" spans="1:6" x14ac:dyDescent="0.3">
      <c r="A33" s="25"/>
      <c r="B33" s="26"/>
      <c r="C33" s="23"/>
      <c r="D33" s="14" t="s">
        <v>201</v>
      </c>
      <c r="E33" s="425">
        <v>0</v>
      </c>
      <c r="F33" s="428">
        <v>0</v>
      </c>
    </row>
    <row r="34" spans="1:6" x14ac:dyDescent="0.3">
      <c r="A34" s="25"/>
      <c r="B34" s="26"/>
      <c r="C34" s="23"/>
      <c r="D34" s="16"/>
      <c r="E34" s="426"/>
      <c r="F34" s="430"/>
    </row>
    <row r="35" spans="1:6" x14ac:dyDescent="0.3">
      <c r="A35" s="25"/>
      <c r="B35" s="26"/>
      <c r="C35" s="23"/>
      <c r="D35" s="13" t="s">
        <v>202</v>
      </c>
      <c r="E35" s="427">
        <f>SUM(E36:E40)</f>
        <v>1329203.1400000001</v>
      </c>
      <c r="F35" s="432">
        <f>SUM(F36:F40)</f>
        <v>1346924.6199999999</v>
      </c>
    </row>
    <row r="36" spans="1:6" x14ac:dyDescent="0.3">
      <c r="A36" s="25"/>
      <c r="B36" s="26"/>
      <c r="C36" s="23"/>
      <c r="D36" s="14" t="s">
        <v>203</v>
      </c>
      <c r="E36" s="425">
        <v>-17721.48</v>
      </c>
      <c r="F36" s="428">
        <v>-44437.09</v>
      </c>
    </row>
    <row r="37" spans="1:6" x14ac:dyDescent="0.3">
      <c r="A37" s="25"/>
      <c r="B37" s="26"/>
      <c r="C37" s="23"/>
      <c r="D37" s="14" t="s">
        <v>204</v>
      </c>
      <c r="E37" s="425">
        <v>1346924.62</v>
      </c>
      <c r="F37" s="428">
        <v>1391361.71</v>
      </c>
    </row>
    <row r="38" spans="1:6" x14ac:dyDescent="0.3">
      <c r="A38" s="25"/>
      <c r="B38" s="26"/>
      <c r="C38" s="23"/>
      <c r="D38" s="14" t="s">
        <v>205</v>
      </c>
      <c r="E38" s="425">
        <v>0</v>
      </c>
      <c r="F38" s="428">
        <v>0</v>
      </c>
    </row>
    <row r="39" spans="1:6" x14ac:dyDescent="0.3">
      <c r="A39" s="25"/>
      <c r="B39" s="26"/>
      <c r="C39" s="23"/>
      <c r="D39" s="14" t="s">
        <v>206</v>
      </c>
      <c r="E39" s="425">
        <v>0</v>
      </c>
      <c r="F39" s="428">
        <v>0</v>
      </c>
    </row>
    <row r="40" spans="1:6" x14ac:dyDescent="0.3">
      <c r="A40" s="25"/>
      <c r="B40" s="26"/>
      <c r="C40" s="23"/>
      <c r="D40" s="14" t="s">
        <v>207</v>
      </c>
      <c r="E40" s="425">
        <v>0</v>
      </c>
      <c r="F40" s="428">
        <v>0</v>
      </c>
    </row>
    <row r="41" spans="1:6" x14ac:dyDescent="0.3">
      <c r="A41" s="25"/>
      <c r="B41" s="26"/>
      <c r="C41" s="23"/>
      <c r="D41" s="16"/>
      <c r="E41" s="426"/>
      <c r="F41" s="430"/>
    </row>
    <row r="42" spans="1:6" ht="20.399999999999999" x14ac:dyDescent="0.3">
      <c r="A42" s="25"/>
      <c r="B42" s="26"/>
      <c r="C42" s="23"/>
      <c r="D42" s="13" t="s">
        <v>208</v>
      </c>
      <c r="E42" s="427">
        <f>SUM(E43:E44)</f>
        <v>0</v>
      </c>
      <c r="F42" s="432">
        <f>SUM(F43:F44)</f>
        <v>0</v>
      </c>
    </row>
    <row r="43" spans="1:6" x14ac:dyDescent="0.3">
      <c r="A43" s="25"/>
      <c r="B43" s="26"/>
      <c r="C43" s="23"/>
      <c r="D43" s="14" t="s">
        <v>209</v>
      </c>
      <c r="E43" s="425">
        <v>0</v>
      </c>
      <c r="F43" s="428">
        <v>0</v>
      </c>
    </row>
    <row r="44" spans="1:6" x14ac:dyDescent="0.3">
      <c r="A44" s="25"/>
      <c r="B44" s="26"/>
      <c r="C44" s="23"/>
      <c r="D44" s="14" t="s">
        <v>210</v>
      </c>
      <c r="E44" s="425">
        <v>0</v>
      </c>
      <c r="F44" s="428">
        <v>0</v>
      </c>
    </row>
    <row r="45" spans="1:6" x14ac:dyDescent="0.3">
      <c r="A45" s="25"/>
      <c r="B45" s="26"/>
      <c r="C45" s="23"/>
      <c r="D45" s="16"/>
      <c r="E45" s="426"/>
      <c r="F45" s="430"/>
    </row>
    <row r="46" spans="1:6" x14ac:dyDescent="0.3">
      <c r="A46" s="25"/>
      <c r="B46" s="26"/>
      <c r="C46" s="23"/>
      <c r="D46" s="13" t="s">
        <v>211</v>
      </c>
      <c r="E46" s="427">
        <f>SUM(E42+E35+E30)</f>
        <v>1514564.1</v>
      </c>
      <c r="F46" s="432">
        <f>SUM(F42+F35+F30)</f>
        <v>1532285.5799999998</v>
      </c>
    </row>
    <row r="47" spans="1:6" x14ac:dyDescent="0.3">
      <c r="A47" s="25"/>
      <c r="B47" s="26"/>
      <c r="C47" s="23"/>
      <c r="D47" s="17"/>
      <c r="E47" s="426"/>
      <c r="F47" s="430"/>
    </row>
    <row r="48" spans="1:6" x14ac:dyDescent="0.3">
      <c r="A48" s="25"/>
      <c r="B48" s="26"/>
      <c r="C48" s="23"/>
      <c r="D48" s="13" t="s">
        <v>212</v>
      </c>
      <c r="E48" s="427">
        <f>E46+E26</f>
        <v>1711145.4300000002</v>
      </c>
      <c r="F48" s="427">
        <f>F46+F26</f>
        <v>1753939.0499999998</v>
      </c>
    </row>
    <row r="49" spans="1:6" x14ac:dyDescent="0.3">
      <c r="A49" s="25"/>
      <c r="B49" s="26"/>
      <c r="C49" s="26"/>
      <c r="D49" s="27"/>
      <c r="E49" s="430"/>
      <c r="F49" s="43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75" t="s">
        <v>671</v>
      </c>
      <c r="B1" s="476"/>
      <c r="C1" s="476"/>
      <c r="D1" s="476"/>
      <c r="E1" s="476"/>
      <c r="F1" s="477"/>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663</v>
      </c>
      <c r="B4" s="420">
        <f>SUM(B5:B7)</f>
        <v>185360.96</v>
      </c>
      <c r="C4" s="421"/>
      <c r="D4" s="421"/>
      <c r="E4" s="421"/>
      <c r="F4" s="420">
        <f>SUM(B4:E4)</f>
        <v>185360.96</v>
      </c>
    </row>
    <row r="5" spans="1:6" ht="11.25" customHeight="1" x14ac:dyDescent="0.2">
      <c r="A5" s="35" t="s">
        <v>138</v>
      </c>
      <c r="B5" s="422">
        <v>185360.96</v>
      </c>
      <c r="C5" s="421"/>
      <c r="D5" s="421"/>
      <c r="E5" s="421"/>
      <c r="F5" s="420">
        <f>SUM(B5:E5)</f>
        <v>185360.96</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3">
      <c r="A8" s="36"/>
      <c r="B8" s="421"/>
      <c r="C8" s="421"/>
      <c r="D8" s="421"/>
      <c r="E8" s="421"/>
      <c r="F8" s="421"/>
    </row>
    <row r="9" spans="1:6" ht="11.25" customHeight="1" x14ac:dyDescent="0.2">
      <c r="A9" s="34" t="s">
        <v>664</v>
      </c>
      <c r="B9" s="421"/>
      <c r="C9" s="420">
        <f>SUM(C10:C14)</f>
        <v>1391361.71</v>
      </c>
      <c r="D9" s="420">
        <f>D10</f>
        <v>-44437.09</v>
      </c>
      <c r="E9" s="421"/>
      <c r="F9" s="420">
        <f t="shared" ref="F9:F14" si="0">SUM(B9:E9)</f>
        <v>1346924.6199999999</v>
      </c>
    </row>
    <row r="10" spans="1:6" ht="11.25" customHeight="1" x14ac:dyDescent="0.2">
      <c r="A10" s="35" t="s">
        <v>154</v>
      </c>
      <c r="B10" s="421"/>
      <c r="C10" s="421"/>
      <c r="D10" s="422">
        <v>-44437.09</v>
      </c>
      <c r="E10" s="421"/>
      <c r="F10" s="420">
        <f t="shared" si="0"/>
        <v>-44437.09</v>
      </c>
    </row>
    <row r="11" spans="1:6" ht="11.25" customHeight="1" x14ac:dyDescent="0.2">
      <c r="A11" s="35" t="s">
        <v>204</v>
      </c>
      <c r="B11" s="421"/>
      <c r="C11" s="422">
        <v>1391361.71</v>
      </c>
      <c r="D11" s="421"/>
      <c r="E11" s="421"/>
      <c r="F11" s="420">
        <f t="shared" si="0"/>
        <v>1391361.71</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3">
      <c r="A15" s="36"/>
      <c r="B15" s="421"/>
      <c r="C15" s="421"/>
      <c r="D15" s="421"/>
      <c r="E15" s="421"/>
      <c r="F15" s="421"/>
    </row>
    <row r="16" spans="1:6" ht="20.399999999999999"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3">
      <c r="A19" s="36"/>
      <c r="B19" s="421"/>
      <c r="C19" s="421"/>
      <c r="D19" s="421"/>
      <c r="E19" s="421"/>
      <c r="F19" s="421"/>
    </row>
    <row r="20" spans="1:6" ht="11.25" customHeight="1" x14ac:dyDescent="0.2">
      <c r="A20" s="34" t="s">
        <v>666</v>
      </c>
      <c r="B20" s="420">
        <f>B4</f>
        <v>185360.96</v>
      </c>
      <c r="C20" s="420">
        <f>C9</f>
        <v>1391361.71</v>
      </c>
      <c r="D20" s="420">
        <f>D9</f>
        <v>-44437.09</v>
      </c>
      <c r="E20" s="420">
        <f>E16</f>
        <v>0</v>
      </c>
      <c r="F20" s="420">
        <f>SUM(B20:E20)</f>
        <v>1532285.5799999998</v>
      </c>
    </row>
    <row r="21" spans="1:6" ht="11.25" customHeight="1" x14ac:dyDescent="0.3">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3">
      <c r="A26" s="36"/>
      <c r="B26" s="421"/>
      <c r="C26" s="421"/>
      <c r="D26" s="421"/>
      <c r="E26" s="421"/>
      <c r="F26" s="421"/>
    </row>
    <row r="27" spans="1:6" ht="20.399999999999999" x14ac:dyDescent="0.2">
      <c r="A27" s="34" t="s">
        <v>668</v>
      </c>
      <c r="B27" s="421"/>
      <c r="C27" s="420">
        <f>C29</f>
        <v>-44437.09</v>
      </c>
      <c r="D27" s="420">
        <f>SUM(D28:D32)</f>
        <v>26715.609999999997</v>
      </c>
      <c r="E27" s="421"/>
      <c r="F27" s="420">
        <f t="shared" ref="F27:F32" si="1">SUM(B27:E27)</f>
        <v>-17721.48</v>
      </c>
    </row>
    <row r="28" spans="1:6" ht="11.25" customHeight="1" x14ac:dyDescent="0.2">
      <c r="A28" s="35" t="s">
        <v>154</v>
      </c>
      <c r="B28" s="421"/>
      <c r="C28" s="421"/>
      <c r="D28" s="422">
        <v>-17721.48</v>
      </c>
      <c r="E28" s="421"/>
      <c r="F28" s="420">
        <f t="shared" si="1"/>
        <v>-17721.48</v>
      </c>
    </row>
    <row r="29" spans="1:6" ht="11.25" customHeight="1" x14ac:dyDescent="0.2">
      <c r="A29" s="35" t="s">
        <v>204</v>
      </c>
      <c r="B29" s="421"/>
      <c r="C29" s="422">
        <v>-44437.09</v>
      </c>
      <c r="D29" s="422">
        <v>44437.09</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3">
      <c r="A33" s="36"/>
      <c r="B33" s="421"/>
      <c r="C33" s="421"/>
      <c r="D33" s="421"/>
      <c r="E33" s="421"/>
      <c r="F33" s="421"/>
    </row>
    <row r="34" spans="1:6" ht="20.399999999999999"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3">
      <c r="A37" s="36"/>
      <c r="B37" s="421"/>
      <c r="C37" s="421"/>
      <c r="D37" s="421"/>
      <c r="E37" s="421"/>
      <c r="F37" s="421"/>
    </row>
    <row r="38" spans="1:6" ht="11.25" customHeight="1" x14ac:dyDescent="0.3">
      <c r="A38" s="34" t="s">
        <v>670</v>
      </c>
      <c r="B38" s="424">
        <f>B20+B22</f>
        <v>185360.96</v>
      </c>
      <c r="C38" s="424">
        <f>+C20+C27</f>
        <v>1346924.6199999999</v>
      </c>
      <c r="D38" s="424">
        <f>D20+D27</f>
        <v>-17721.48</v>
      </c>
      <c r="E38" s="424">
        <f>+E20+E34</f>
        <v>0</v>
      </c>
      <c r="F38" s="424">
        <f>SUM(B38:E38)</f>
        <v>1514564.0999999999</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75" t="s">
        <v>672</v>
      </c>
      <c r="B1" s="476"/>
      <c r="C1" s="477"/>
    </row>
    <row r="2" spans="1:3" s="42" customFormat="1" ht="15" customHeight="1" x14ac:dyDescent="0.3">
      <c r="A2" s="40" t="s">
        <v>100</v>
      </c>
      <c r="B2" s="41" t="s">
        <v>218</v>
      </c>
      <c r="C2" s="41" t="s">
        <v>219</v>
      </c>
    </row>
    <row r="3" spans="1:3" s="12" customFormat="1" ht="11.25" customHeight="1" x14ac:dyDescent="0.3">
      <c r="A3" s="34" t="s">
        <v>156</v>
      </c>
      <c r="B3" s="418">
        <f>B4+B13</f>
        <v>338880.7</v>
      </c>
      <c r="C3" s="418">
        <f>C4+C13</f>
        <v>296087.08</v>
      </c>
    </row>
    <row r="4" spans="1:3" ht="11.25" customHeight="1" x14ac:dyDescent="0.3">
      <c r="A4" s="43" t="s">
        <v>158</v>
      </c>
      <c r="B4" s="418">
        <f>SUM(B5:B11)</f>
        <v>338880.7</v>
      </c>
      <c r="C4" s="418">
        <f>SUM(C5:C11)</f>
        <v>37588.080000000002</v>
      </c>
    </row>
    <row r="5" spans="1:3" ht="11.25" customHeight="1" x14ac:dyDescent="0.3">
      <c r="A5" s="44" t="s">
        <v>160</v>
      </c>
      <c r="B5" s="419">
        <v>338880.7</v>
      </c>
      <c r="C5" s="419">
        <v>0</v>
      </c>
    </row>
    <row r="6" spans="1:3" ht="11.25" customHeight="1" x14ac:dyDescent="0.3">
      <c r="A6" s="44" t="s">
        <v>162</v>
      </c>
      <c r="B6" s="419">
        <v>0</v>
      </c>
      <c r="C6" s="419">
        <v>37588.080000000002</v>
      </c>
    </row>
    <row r="7" spans="1:3" ht="11.25" customHeight="1" x14ac:dyDescent="0.3">
      <c r="A7" s="44" t="s">
        <v>164</v>
      </c>
      <c r="B7" s="419">
        <v>0</v>
      </c>
      <c r="C7" s="419">
        <v>0</v>
      </c>
    </row>
    <row r="8" spans="1:3" ht="11.25" customHeight="1" x14ac:dyDescent="0.3">
      <c r="A8" s="44" t="s">
        <v>166</v>
      </c>
      <c r="B8" s="419">
        <v>0</v>
      </c>
      <c r="C8" s="419">
        <v>0</v>
      </c>
    </row>
    <row r="9" spans="1:3" ht="11.25" customHeight="1" x14ac:dyDescent="0.3">
      <c r="A9" s="44" t="s">
        <v>168</v>
      </c>
      <c r="B9" s="419">
        <v>0</v>
      </c>
      <c r="C9" s="419">
        <v>0</v>
      </c>
    </row>
    <row r="10" spans="1:3" ht="11.25" customHeight="1" x14ac:dyDescent="0.3">
      <c r="A10" s="44" t="s">
        <v>170</v>
      </c>
      <c r="B10" s="419">
        <v>0</v>
      </c>
      <c r="C10" s="419">
        <v>0</v>
      </c>
    </row>
    <row r="11" spans="1:3" ht="11.25" customHeight="1" x14ac:dyDescent="0.3">
      <c r="A11" s="44" t="s">
        <v>172</v>
      </c>
      <c r="B11" s="419">
        <v>0</v>
      </c>
      <c r="C11" s="419">
        <v>0</v>
      </c>
    </row>
    <row r="12" spans="1:3" ht="11.25" customHeight="1" x14ac:dyDescent="0.3">
      <c r="A12" s="45"/>
      <c r="B12" s="419"/>
      <c r="C12" s="419"/>
    </row>
    <row r="13" spans="1:3" ht="11.25" customHeight="1" x14ac:dyDescent="0.3">
      <c r="A13" s="43" t="s">
        <v>177</v>
      </c>
      <c r="B13" s="418">
        <f>SUM(B14:B22)</f>
        <v>0</v>
      </c>
      <c r="C13" s="418">
        <f>SUM(C14:C22)</f>
        <v>258499</v>
      </c>
    </row>
    <row r="14" spans="1:3" ht="11.25" customHeight="1" x14ac:dyDescent="0.3">
      <c r="A14" s="44" t="s">
        <v>178</v>
      </c>
      <c r="B14" s="419">
        <v>0</v>
      </c>
      <c r="C14" s="419">
        <v>0</v>
      </c>
    </row>
    <row r="15" spans="1:3" ht="11.25" customHeight="1" x14ac:dyDescent="0.3">
      <c r="A15" s="44" t="s">
        <v>180</v>
      </c>
      <c r="B15" s="419">
        <v>0</v>
      </c>
      <c r="C15" s="419">
        <v>0</v>
      </c>
    </row>
    <row r="16" spans="1:3" ht="11.25" customHeight="1" x14ac:dyDescent="0.3">
      <c r="A16" s="44" t="s">
        <v>182</v>
      </c>
      <c r="B16" s="419">
        <v>0</v>
      </c>
      <c r="C16" s="419">
        <v>0</v>
      </c>
    </row>
    <row r="17" spans="1:3" ht="11.25" customHeight="1" x14ac:dyDescent="0.3">
      <c r="A17" s="44" t="s">
        <v>184</v>
      </c>
      <c r="B17" s="419">
        <v>0</v>
      </c>
      <c r="C17" s="419">
        <v>258499</v>
      </c>
    </row>
    <row r="18" spans="1:3" ht="11.25" customHeight="1" x14ac:dyDescent="0.3">
      <c r="A18" s="44" t="s">
        <v>186</v>
      </c>
      <c r="B18" s="419">
        <v>0</v>
      </c>
      <c r="C18" s="419">
        <v>0</v>
      </c>
    </row>
    <row r="19" spans="1:3" ht="11.25" customHeight="1" x14ac:dyDescent="0.3">
      <c r="A19" s="44" t="s">
        <v>188</v>
      </c>
      <c r="B19" s="419">
        <v>0</v>
      </c>
      <c r="C19" s="419">
        <v>0</v>
      </c>
    </row>
    <row r="20" spans="1:3" ht="11.25" customHeight="1" x14ac:dyDescent="0.3">
      <c r="A20" s="44" t="s">
        <v>190</v>
      </c>
      <c r="B20" s="419">
        <v>0</v>
      </c>
      <c r="C20" s="419">
        <v>0</v>
      </c>
    </row>
    <row r="21" spans="1:3" ht="11.25" customHeight="1" x14ac:dyDescent="0.3">
      <c r="A21" s="44" t="s">
        <v>192</v>
      </c>
      <c r="B21" s="419">
        <v>0</v>
      </c>
      <c r="C21" s="419">
        <v>0</v>
      </c>
    </row>
    <row r="22" spans="1:3" ht="11.25" customHeight="1" x14ac:dyDescent="0.3">
      <c r="A22" s="44" t="s">
        <v>193</v>
      </c>
      <c r="B22" s="419">
        <v>0</v>
      </c>
      <c r="C22" s="419">
        <v>0</v>
      </c>
    </row>
    <row r="23" spans="1:3" s="12" customFormat="1" ht="11.25" customHeight="1" x14ac:dyDescent="0.3">
      <c r="A23" s="46"/>
      <c r="B23" s="419"/>
      <c r="C23" s="419"/>
    </row>
    <row r="24" spans="1:3" s="12" customFormat="1" ht="11.25" customHeight="1" x14ac:dyDescent="0.3">
      <c r="A24" s="34" t="s">
        <v>157</v>
      </c>
      <c r="B24" s="418">
        <f>B25+B35</f>
        <v>0</v>
      </c>
      <c r="C24" s="418">
        <f>C25+C35</f>
        <v>25072.14</v>
      </c>
    </row>
    <row r="25" spans="1:3" ht="11.25" customHeight="1" x14ac:dyDescent="0.3">
      <c r="A25" s="43" t="s">
        <v>159</v>
      </c>
      <c r="B25" s="418">
        <f>SUM(B26:B33)</f>
        <v>0</v>
      </c>
      <c r="C25" s="418">
        <f>SUM(C26:C33)</f>
        <v>25072.14</v>
      </c>
    </row>
    <row r="26" spans="1:3" ht="11.25" customHeight="1" x14ac:dyDescent="0.3">
      <c r="A26" s="44" t="s">
        <v>161</v>
      </c>
      <c r="B26" s="419">
        <v>0</v>
      </c>
      <c r="C26" s="419">
        <v>25072.14</v>
      </c>
    </row>
    <row r="27" spans="1:3" ht="11.25" customHeight="1" x14ac:dyDescent="0.3">
      <c r="A27" s="44" t="s">
        <v>163</v>
      </c>
      <c r="B27" s="419">
        <v>0</v>
      </c>
      <c r="C27" s="419">
        <v>0</v>
      </c>
    </row>
    <row r="28" spans="1:3" ht="11.25" customHeight="1" x14ac:dyDescent="0.3">
      <c r="A28" s="44" t="s">
        <v>165</v>
      </c>
      <c r="B28" s="419">
        <v>0</v>
      </c>
      <c r="C28" s="419">
        <v>0</v>
      </c>
    </row>
    <row r="29" spans="1:3" ht="11.25" customHeight="1" x14ac:dyDescent="0.3">
      <c r="A29" s="44" t="s">
        <v>167</v>
      </c>
      <c r="B29" s="419">
        <v>0</v>
      </c>
      <c r="C29" s="419">
        <v>0</v>
      </c>
    </row>
    <row r="30" spans="1:3" ht="11.25" customHeight="1" x14ac:dyDescent="0.3">
      <c r="A30" s="44" t="s">
        <v>169</v>
      </c>
      <c r="B30" s="419">
        <v>0</v>
      </c>
      <c r="C30" s="419">
        <v>0</v>
      </c>
    </row>
    <row r="31" spans="1:3" ht="11.25" customHeight="1" x14ac:dyDescent="0.3">
      <c r="A31" s="44" t="s">
        <v>171</v>
      </c>
      <c r="B31" s="419">
        <v>0</v>
      </c>
      <c r="C31" s="419">
        <v>0</v>
      </c>
    </row>
    <row r="32" spans="1:3" ht="11.25" customHeight="1" x14ac:dyDescent="0.3">
      <c r="A32" s="44" t="s">
        <v>173</v>
      </c>
      <c r="B32" s="419">
        <v>0</v>
      </c>
      <c r="C32" s="419">
        <v>0</v>
      </c>
    </row>
    <row r="33" spans="1:3" ht="11.25" customHeight="1" x14ac:dyDescent="0.3">
      <c r="A33" s="44" t="s">
        <v>174</v>
      </c>
      <c r="B33" s="419">
        <v>0</v>
      </c>
      <c r="C33" s="419">
        <v>0</v>
      </c>
    </row>
    <row r="34" spans="1:3" ht="11.25" customHeight="1" x14ac:dyDescent="0.3">
      <c r="A34" s="45"/>
      <c r="B34" s="419"/>
      <c r="C34" s="419"/>
    </row>
    <row r="35" spans="1:3" ht="11.25" customHeight="1" x14ac:dyDescent="0.3">
      <c r="A35" s="43" t="s">
        <v>179</v>
      </c>
      <c r="B35" s="418">
        <f>SUM(B36:B41)</f>
        <v>0</v>
      </c>
      <c r="C35" s="418">
        <f>SUM(C36:C41)</f>
        <v>0</v>
      </c>
    </row>
    <row r="36" spans="1:3" ht="11.25" customHeight="1" x14ac:dyDescent="0.3">
      <c r="A36" s="44" t="s">
        <v>181</v>
      </c>
      <c r="B36" s="419">
        <v>0</v>
      </c>
      <c r="C36" s="419">
        <v>0</v>
      </c>
    </row>
    <row r="37" spans="1:3" ht="11.25" customHeight="1" x14ac:dyDescent="0.3">
      <c r="A37" s="44" t="s">
        <v>183</v>
      </c>
      <c r="B37" s="419">
        <v>0</v>
      </c>
      <c r="C37" s="419">
        <v>0</v>
      </c>
    </row>
    <row r="38" spans="1:3" ht="11.25" customHeight="1" x14ac:dyDescent="0.3">
      <c r="A38" s="44" t="s">
        <v>185</v>
      </c>
      <c r="B38" s="419">
        <v>0</v>
      </c>
      <c r="C38" s="419">
        <v>0</v>
      </c>
    </row>
    <row r="39" spans="1:3" ht="11.25" customHeight="1" x14ac:dyDescent="0.3">
      <c r="A39" s="44" t="s">
        <v>187</v>
      </c>
      <c r="B39" s="419">
        <v>0</v>
      </c>
      <c r="C39" s="419">
        <v>0</v>
      </c>
    </row>
    <row r="40" spans="1:3" ht="11.25" customHeight="1" x14ac:dyDescent="0.3">
      <c r="A40" s="44" t="s">
        <v>189</v>
      </c>
      <c r="B40" s="419">
        <v>0</v>
      </c>
      <c r="C40" s="419">
        <v>0</v>
      </c>
    </row>
    <row r="41" spans="1:3" ht="11.25" customHeight="1" x14ac:dyDescent="0.3">
      <c r="A41" s="44" t="s">
        <v>191</v>
      </c>
      <c r="B41" s="419">
        <v>0</v>
      </c>
      <c r="C41" s="419">
        <v>0</v>
      </c>
    </row>
    <row r="42" spans="1:3" ht="11.25" customHeight="1" x14ac:dyDescent="0.3">
      <c r="A42" s="45"/>
      <c r="B42" s="419"/>
      <c r="C42" s="419"/>
    </row>
    <row r="43" spans="1:3" s="12" customFormat="1" ht="11.25" customHeight="1" x14ac:dyDescent="0.3">
      <c r="A43" s="34" t="s">
        <v>198</v>
      </c>
      <c r="B43" s="418">
        <f>B45+B50+B57</f>
        <v>26715.61</v>
      </c>
      <c r="C43" s="418">
        <f>C45+C50+C57</f>
        <v>44437.09</v>
      </c>
    </row>
    <row r="44" spans="1:3" s="12" customFormat="1" ht="11.25" customHeight="1" x14ac:dyDescent="0.3">
      <c r="A44" s="34"/>
      <c r="B44" s="419"/>
      <c r="C44" s="419"/>
    </row>
    <row r="45" spans="1:3" ht="11.25" customHeight="1" x14ac:dyDescent="0.3">
      <c r="A45" s="43" t="s">
        <v>199</v>
      </c>
      <c r="B45" s="418">
        <f>SUM(B46:B48)</f>
        <v>0</v>
      </c>
      <c r="C45" s="418">
        <f>SUM(C46:C48)</f>
        <v>0</v>
      </c>
    </row>
    <row r="46" spans="1:3" ht="11.25" customHeight="1" x14ac:dyDescent="0.3">
      <c r="A46" s="44" t="s">
        <v>138</v>
      </c>
      <c r="B46" s="419">
        <v>0</v>
      </c>
      <c r="C46" s="419">
        <v>0</v>
      </c>
    </row>
    <row r="47" spans="1:3" ht="11.25" customHeight="1" x14ac:dyDescent="0.3">
      <c r="A47" s="44" t="s">
        <v>200</v>
      </c>
      <c r="B47" s="419">
        <v>0</v>
      </c>
      <c r="C47" s="419">
        <v>0</v>
      </c>
    </row>
    <row r="48" spans="1:3" ht="11.25" customHeight="1" x14ac:dyDescent="0.3">
      <c r="A48" s="44" t="s">
        <v>201</v>
      </c>
      <c r="B48" s="419">
        <v>0</v>
      </c>
      <c r="C48" s="419">
        <v>0</v>
      </c>
    </row>
    <row r="49" spans="1:3" ht="11.25" customHeight="1" x14ac:dyDescent="0.3">
      <c r="A49" s="45"/>
      <c r="B49" s="419"/>
      <c r="C49" s="419"/>
    </row>
    <row r="50" spans="1:3" ht="11.25" customHeight="1" x14ac:dyDescent="0.3">
      <c r="A50" s="43" t="s">
        <v>202</v>
      </c>
      <c r="B50" s="418">
        <f>SUM(B51:B55)</f>
        <v>26715.61</v>
      </c>
      <c r="C50" s="418">
        <f>SUM(C51:C55)</f>
        <v>44437.09</v>
      </c>
    </row>
    <row r="51" spans="1:3" ht="11.25" customHeight="1" x14ac:dyDescent="0.3">
      <c r="A51" s="44" t="s">
        <v>203</v>
      </c>
      <c r="B51" s="419">
        <v>26715.61</v>
      </c>
      <c r="C51" s="419">
        <v>0</v>
      </c>
    </row>
    <row r="52" spans="1:3" ht="11.25" customHeight="1" x14ac:dyDescent="0.3">
      <c r="A52" s="44" t="s">
        <v>204</v>
      </c>
      <c r="B52" s="419">
        <v>0</v>
      </c>
      <c r="C52" s="419">
        <v>44437.09</v>
      </c>
    </row>
    <row r="53" spans="1:3" ht="11.25" customHeight="1" x14ac:dyDescent="0.3">
      <c r="A53" s="44" t="s">
        <v>205</v>
      </c>
      <c r="B53" s="419">
        <v>0</v>
      </c>
      <c r="C53" s="419">
        <v>0</v>
      </c>
    </row>
    <row r="54" spans="1:3" ht="11.25" customHeight="1" x14ac:dyDescent="0.3">
      <c r="A54" s="44" t="s">
        <v>206</v>
      </c>
      <c r="B54" s="419">
        <v>0</v>
      </c>
      <c r="C54" s="419">
        <v>0</v>
      </c>
    </row>
    <row r="55" spans="1:3" ht="11.25" customHeight="1" x14ac:dyDescent="0.3">
      <c r="A55" s="44" t="s">
        <v>207</v>
      </c>
      <c r="B55" s="419">
        <v>0</v>
      </c>
      <c r="C55" s="419">
        <v>0</v>
      </c>
    </row>
    <row r="56" spans="1:3" ht="11.25" customHeight="1" x14ac:dyDescent="0.3">
      <c r="A56" s="45"/>
      <c r="B56" s="419"/>
      <c r="C56" s="419"/>
    </row>
    <row r="57" spans="1:3" ht="11.25" customHeight="1" x14ac:dyDescent="0.3">
      <c r="A57" s="43" t="s">
        <v>208</v>
      </c>
      <c r="B57" s="418">
        <f>SUM(B58:B59)</f>
        <v>0</v>
      </c>
      <c r="C57" s="418">
        <f>SUM(C58:C59)</f>
        <v>0</v>
      </c>
    </row>
    <row r="58" spans="1:3" ht="11.25" customHeight="1" x14ac:dyDescent="0.3">
      <c r="A58" s="44" t="s">
        <v>209</v>
      </c>
      <c r="B58" s="419">
        <v>0</v>
      </c>
      <c r="C58" s="419">
        <v>0</v>
      </c>
    </row>
    <row r="59" spans="1:3" ht="11.25" customHeight="1" x14ac:dyDescent="0.3">
      <c r="A59" s="44" t="s">
        <v>210</v>
      </c>
      <c r="B59" s="419">
        <v>0</v>
      </c>
      <c r="C59" s="419">
        <v>0</v>
      </c>
    </row>
    <row r="60" spans="1:3" ht="11.25" customHeight="1" x14ac:dyDescent="0.3">
      <c r="A60" s="46"/>
      <c r="B60" s="419"/>
      <c r="C60" s="419"/>
    </row>
    <row r="62" spans="1:3" ht="27" customHeight="1" x14ac:dyDescent="0.3">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4854899.9400000004</v>
      </c>
      <c r="C4" s="412">
        <f>SUM(C5:C14)</f>
        <v>6803360.9100000001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2556.7800000000002</v>
      </c>
      <c r="D9" s="50">
        <v>500000</v>
      </c>
    </row>
    <row r="10" spans="1:22" ht="11.25" customHeight="1" x14ac:dyDescent="0.2">
      <c r="A10" s="44" t="s">
        <v>109</v>
      </c>
      <c r="B10" s="413">
        <v>0</v>
      </c>
      <c r="C10" s="413">
        <v>0</v>
      </c>
      <c r="D10" s="50">
        <v>600000</v>
      </c>
    </row>
    <row r="11" spans="1:22" ht="11.25" customHeight="1" x14ac:dyDescent="0.2">
      <c r="A11" s="44" t="s">
        <v>110</v>
      </c>
      <c r="B11" s="413">
        <v>119761.75</v>
      </c>
      <c r="C11" s="413">
        <v>139740.5</v>
      </c>
      <c r="D11" s="50">
        <v>700000</v>
      </c>
    </row>
    <row r="12" spans="1:22" ht="20.399999999999999" x14ac:dyDescent="0.2">
      <c r="A12" s="44" t="s">
        <v>112</v>
      </c>
      <c r="B12" s="413">
        <v>0</v>
      </c>
      <c r="C12" s="413">
        <v>0</v>
      </c>
      <c r="D12" s="50">
        <v>800000</v>
      </c>
    </row>
    <row r="13" spans="1:22" ht="11.25" customHeight="1" x14ac:dyDescent="0.2">
      <c r="A13" s="44" t="s">
        <v>113</v>
      </c>
      <c r="B13" s="413">
        <v>4735138.1900000004</v>
      </c>
      <c r="C13" s="413">
        <v>6661063.6299999999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4872621.42</v>
      </c>
      <c r="C16" s="412">
        <f>SUM(C17:C32)</f>
        <v>6740125.830000001</v>
      </c>
      <c r="D16" s="49" t="s">
        <v>221</v>
      </c>
    </row>
    <row r="17" spans="1:4" ht="11.25" customHeight="1" x14ac:dyDescent="0.2">
      <c r="A17" s="44" t="s">
        <v>123</v>
      </c>
      <c r="B17" s="413">
        <v>3658076.24</v>
      </c>
      <c r="C17" s="413">
        <v>5030325.9400000004</v>
      </c>
      <c r="D17" s="50">
        <v>1000</v>
      </c>
    </row>
    <row r="18" spans="1:4" ht="11.25" customHeight="1" x14ac:dyDescent="0.2">
      <c r="A18" s="44" t="s">
        <v>124</v>
      </c>
      <c r="B18" s="413">
        <v>360554.72</v>
      </c>
      <c r="C18" s="413">
        <v>676056.82</v>
      </c>
      <c r="D18" s="50">
        <v>2000</v>
      </c>
    </row>
    <row r="19" spans="1:4" ht="11.25" customHeight="1" x14ac:dyDescent="0.2">
      <c r="A19" s="44" t="s">
        <v>125</v>
      </c>
      <c r="B19" s="413">
        <v>656528.71</v>
      </c>
      <c r="C19" s="413">
        <v>554159.31999999995</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197461.75</v>
      </c>
      <c r="C23" s="413">
        <v>479583.75</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-17721.479999999516</v>
      </c>
      <c r="C33" s="412">
        <f>C4-C16</f>
        <v>63235.079999999143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258499</v>
      </c>
      <c r="C41" s="412">
        <f>SUM(C42:C44)</f>
        <v>32999.99</v>
      </c>
      <c r="D41" s="49" t="s">
        <v>221</v>
      </c>
    </row>
    <row r="42" spans="1:4" ht="11.25" customHeight="1" x14ac:dyDescent="0.2">
      <c r="A42" s="44" t="s">
        <v>182</v>
      </c>
      <c r="B42" s="413">
        <v>0</v>
      </c>
      <c r="C42" s="413">
        <v>0</v>
      </c>
      <c r="D42" s="49">
        <v>6000</v>
      </c>
    </row>
    <row r="43" spans="1:4" ht="11.25" customHeight="1" x14ac:dyDescent="0.2">
      <c r="A43" s="44" t="s">
        <v>184</v>
      </c>
      <c r="B43" s="413">
        <v>258499</v>
      </c>
      <c r="C43" s="413">
        <v>32999.99</v>
      </c>
      <c r="D43" s="49">
        <v>5000</v>
      </c>
    </row>
    <row r="44" spans="1:4" ht="11.25" customHeight="1" x14ac:dyDescent="0.2">
      <c r="A44" s="44" t="s">
        <v>229</v>
      </c>
      <c r="B44" s="413">
        <v>0</v>
      </c>
      <c r="C44" s="413">
        <v>0</v>
      </c>
      <c r="D44" s="49">
        <v>7000</v>
      </c>
    </row>
    <row r="45" spans="1:4" ht="11.25" customHeight="1" x14ac:dyDescent="0.2">
      <c r="A45" s="34" t="s">
        <v>230</v>
      </c>
      <c r="B45" s="412">
        <f>B36-B41</f>
        <v>-258499</v>
      </c>
      <c r="C45" s="412">
        <f>C36-C41</f>
        <v>-32999.99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20620.759999999998</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20620.759999999998</v>
      </c>
      <c r="D52" s="51"/>
    </row>
    <row r="53" spans="1:4" ht="11.25" customHeight="1" x14ac:dyDescent="0.2">
      <c r="A53" s="45"/>
      <c r="B53" s="414"/>
      <c r="C53" s="414"/>
      <c r="D53" s="49" t="s">
        <v>221</v>
      </c>
    </row>
    <row r="54" spans="1:4" ht="11.25" customHeight="1" x14ac:dyDescent="0.2">
      <c r="A54" s="43" t="s">
        <v>219</v>
      </c>
      <c r="B54" s="412">
        <f>SUM(B55+B58)</f>
        <v>62660.22</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62660.22</v>
      </c>
      <c r="C58" s="413">
        <v>0</v>
      </c>
      <c r="D58" s="49" t="s">
        <v>221</v>
      </c>
    </row>
    <row r="59" spans="1:4" ht="11.25" customHeight="1" x14ac:dyDescent="0.2">
      <c r="A59" s="34" t="s">
        <v>242</v>
      </c>
      <c r="B59" s="412">
        <f>B48-B54</f>
        <v>-62660.22</v>
      </c>
      <c r="C59" s="412">
        <f>C48-C54</f>
        <v>20620.759999999998</v>
      </c>
      <c r="D59" s="49" t="s">
        <v>221</v>
      </c>
    </row>
    <row r="60" spans="1:4" ht="11.25" customHeight="1" x14ac:dyDescent="0.2">
      <c r="A60" s="37"/>
      <c r="B60" s="414"/>
      <c r="C60" s="414"/>
      <c r="D60" s="49" t="s">
        <v>221</v>
      </c>
    </row>
    <row r="61" spans="1:4" ht="11.25" customHeight="1" x14ac:dyDescent="0.2">
      <c r="A61" s="34" t="s">
        <v>243</v>
      </c>
      <c r="B61" s="412">
        <f>B59+B45+B33</f>
        <v>-338880.69999999949</v>
      </c>
      <c r="C61" s="412">
        <f>C59+C45+C33</f>
        <v>50855.849999999147</v>
      </c>
      <c r="D61" s="49" t="s">
        <v>221</v>
      </c>
    </row>
    <row r="62" spans="1:4" ht="11.25" customHeight="1" x14ac:dyDescent="0.2">
      <c r="A62" s="37"/>
      <c r="B62" s="414"/>
      <c r="C62" s="414"/>
      <c r="D62" s="49" t="s">
        <v>221</v>
      </c>
    </row>
    <row r="63" spans="1:4" ht="11.25" customHeight="1" x14ac:dyDescent="0.2">
      <c r="A63" s="34" t="s">
        <v>244</v>
      </c>
      <c r="B63" s="412">
        <v>754963.04</v>
      </c>
      <c r="C63" s="412">
        <v>704107.19</v>
      </c>
      <c r="D63" s="49" t="s">
        <v>221</v>
      </c>
    </row>
    <row r="64" spans="1:4" ht="11.25" customHeight="1" x14ac:dyDescent="0.2">
      <c r="A64" s="37"/>
      <c r="B64" s="414"/>
      <c r="C64" s="414"/>
      <c r="D64" s="49" t="s">
        <v>221</v>
      </c>
    </row>
    <row r="65" spans="1:4" ht="11.25" customHeight="1" x14ac:dyDescent="0.2">
      <c r="A65" s="34" t="s">
        <v>245</v>
      </c>
      <c r="B65" s="412">
        <v>416082.34</v>
      </c>
      <c r="C65" s="412">
        <v>754963.04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75" t="s">
        <v>674</v>
      </c>
      <c r="B1" s="476"/>
      <c r="C1" s="476"/>
      <c r="D1" s="476"/>
      <c r="E1" s="476"/>
      <c r="F1" s="477"/>
    </row>
    <row r="2" spans="1:6" ht="20.399999999999999" x14ac:dyDescent="0.2">
      <c r="A2" s="30" t="s">
        <v>100</v>
      </c>
      <c r="B2" s="54" t="s">
        <v>246</v>
      </c>
      <c r="C2" s="54" t="s">
        <v>247</v>
      </c>
      <c r="D2" s="54" t="s">
        <v>248</v>
      </c>
      <c r="E2" s="54" t="s">
        <v>249</v>
      </c>
      <c r="F2" s="54" t="s">
        <v>250</v>
      </c>
    </row>
    <row r="3" spans="1:6" x14ac:dyDescent="0.2">
      <c r="A3" s="55" t="s">
        <v>156</v>
      </c>
      <c r="B3" s="412">
        <f>B4+B12</f>
        <v>1753939.05</v>
      </c>
      <c r="C3" s="412">
        <f t="shared" ref="C3:F3" si="0">C4+C12</f>
        <v>10935273.560000001</v>
      </c>
      <c r="D3" s="412">
        <f t="shared" si="0"/>
        <v>10978067.18</v>
      </c>
      <c r="E3" s="412">
        <f t="shared" si="0"/>
        <v>1711145.4300000004</v>
      </c>
      <c r="F3" s="412">
        <f t="shared" si="0"/>
        <v>-42793.619999999588</v>
      </c>
    </row>
    <row r="4" spans="1:6" x14ac:dyDescent="0.2">
      <c r="A4" s="56" t="s">
        <v>158</v>
      </c>
      <c r="B4" s="412">
        <f>SUM(B5:B11)</f>
        <v>835619.90000000014</v>
      </c>
      <c r="C4" s="412">
        <f>SUM(C5:C11)</f>
        <v>10418275.560000001</v>
      </c>
      <c r="D4" s="412">
        <f>SUM(D5:D11)</f>
        <v>10719568.18</v>
      </c>
      <c r="E4" s="412">
        <f>SUM(E5:E11)</f>
        <v>534327.28000000049</v>
      </c>
      <c r="F4" s="412">
        <f>SUM(F5:F11)</f>
        <v>-301292.61999999959</v>
      </c>
    </row>
    <row r="5" spans="1:6" x14ac:dyDescent="0.2">
      <c r="A5" s="57" t="s">
        <v>160</v>
      </c>
      <c r="B5" s="413">
        <v>754963.04</v>
      </c>
      <c r="C5" s="413">
        <v>5093547.8600000003</v>
      </c>
      <c r="D5" s="413">
        <v>5432428.5599999996</v>
      </c>
      <c r="E5" s="413">
        <f>B5+C5-D5</f>
        <v>416082.34000000078</v>
      </c>
      <c r="F5" s="413">
        <f t="shared" ref="F5:F11" si="1">E5-B5</f>
        <v>-338880.69999999925</v>
      </c>
    </row>
    <row r="6" spans="1:6" x14ac:dyDescent="0.2">
      <c r="A6" s="57" t="s">
        <v>162</v>
      </c>
      <c r="B6" s="413">
        <v>79636.06</v>
      </c>
      <c r="C6" s="413">
        <v>5324727.7</v>
      </c>
      <c r="D6" s="413">
        <v>5287139.62</v>
      </c>
      <c r="E6" s="413">
        <f t="shared" ref="E6:E11" si="2">B6+C6-D6</f>
        <v>117224.13999999966</v>
      </c>
      <c r="F6" s="413">
        <f t="shared" si="1"/>
        <v>37588.079999999667</v>
      </c>
    </row>
    <row r="7" spans="1:6" x14ac:dyDescent="0.2">
      <c r="A7" s="57" t="s">
        <v>164</v>
      </c>
      <c r="B7" s="413">
        <v>1020.8</v>
      </c>
      <c r="C7" s="413">
        <v>0</v>
      </c>
      <c r="D7" s="413">
        <v>0</v>
      </c>
      <c r="E7" s="413">
        <f t="shared" si="2"/>
        <v>1020.8</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918319.14999999991</v>
      </c>
      <c r="C12" s="412">
        <f>SUM(C13:C21)</f>
        <v>516998</v>
      </c>
      <c r="D12" s="412">
        <f>SUM(D13:D21)</f>
        <v>258499</v>
      </c>
      <c r="E12" s="412">
        <f>SUM(E13:E21)</f>
        <v>1176818.1499999999</v>
      </c>
      <c r="F12" s="412">
        <f>SUM(F13:F21)</f>
        <v>258499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599126.67000000004</v>
      </c>
      <c r="C15" s="415">
        <v>0</v>
      </c>
      <c r="D15" s="415">
        <v>0</v>
      </c>
      <c r="E15" s="415">
        <f t="shared" si="4"/>
        <v>599126.67000000004</v>
      </c>
      <c r="F15" s="415">
        <f t="shared" si="3"/>
        <v>0</v>
      </c>
    </row>
    <row r="16" spans="1:6" x14ac:dyDescent="0.2">
      <c r="A16" s="57" t="s">
        <v>184</v>
      </c>
      <c r="B16" s="413">
        <v>1399057.54</v>
      </c>
      <c r="C16" s="413">
        <v>516998</v>
      </c>
      <c r="D16" s="413">
        <v>258499</v>
      </c>
      <c r="E16" s="413">
        <f t="shared" si="4"/>
        <v>1657556.54</v>
      </c>
      <c r="F16" s="413">
        <f t="shared" si="3"/>
        <v>258499</v>
      </c>
    </row>
    <row r="17" spans="1:6" x14ac:dyDescent="0.2">
      <c r="A17" s="57" t="s">
        <v>186</v>
      </c>
      <c r="B17" s="413">
        <v>26050</v>
      </c>
      <c r="C17" s="413">
        <v>0</v>
      </c>
      <c r="D17" s="413">
        <v>0</v>
      </c>
      <c r="E17" s="413">
        <f t="shared" si="4"/>
        <v>26050</v>
      </c>
      <c r="F17" s="413">
        <f t="shared" si="3"/>
        <v>0</v>
      </c>
    </row>
    <row r="18" spans="1:6" x14ac:dyDescent="0.2">
      <c r="A18" s="57" t="s">
        <v>188</v>
      </c>
      <c r="B18" s="413">
        <v>-1105915.06</v>
      </c>
      <c r="C18" s="413">
        <v>0</v>
      </c>
      <c r="D18" s="413">
        <v>0</v>
      </c>
      <c r="E18" s="413">
        <f t="shared" si="4"/>
        <v>-1105915.06</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Dif</cp:lastModifiedBy>
  <dcterms:created xsi:type="dcterms:W3CDTF">2022-05-30T14:17:15Z</dcterms:created>
  <dcterms:modified xsi:type="dcterms:W3CDTF">2025-10-23T02:31:13Z</dcterms:modified>
</cp:coreProperties>
</file>