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1815DCB4-2EA2-42BA-988A-4221387FA176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5" l="1"/>
  <c r="D55" i="5"/>
  <c r="D14" i="5" l="1"/>
  <c r="C14" i="5"/>
  <c r="B14" i="5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D33" i="5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<sst xmlns="http://schemas.openxmlformats.org/spreadsheetml/2006/main" count="243" uniqueCount="168">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</sst>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80"/>
  <sheetViews>
    <sheetView showGridLines="0" tabSelected="1" topLeftCell="A28" zoomScale="75" zoomScaleNormal="75" workbookViewId="0">
      <selection activeCell="D51" sqref="D5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2" t="s">
        <v>2</v>
      </c>
      <c r="B1" s="83"/>
      <c r="C1" s="83"/>
      <c r="D1" s="84"/>
    </row>
    <row r="2" spans="1:4" x14ac:dyDescent="0.25">
      <c r="A2" s="56" t="s">
        <v>166</v>
      </c>
      <c r="B2" s="57"/>
      <c r="C2" s="57"/>
      <c r="D2" s="58"/>
    </row>
    <row r="3" spans="1:4" x14ac:dyDescent="0.25">
      <c r="A3" s="59" t="s">
        <v>3</v>
      </c>
      <c r="B3" s="60"/>
      <c r="C3" s="60"/>
      <c r="D3" s="61"/>
    </row>
    <row r="4" spans="1:4" x14ac:dyDescent="0.25">
      <c r="A4" s="59" t="s">
        <v>167</v>
      </c>
      <c r="B4" s="60"/>
      <c r="C4" s="60"/>
      <c r="D4" s="61"/>
    </row>
    <row r="5" spans="1:4" x14ac:dyDescent="0.25">
      <c r="A5" s="62" t="s">
        <v>0</v>
      </c>
      <c r="B5" s="63"/>
      <c r="C5" s="63"/>
      <c r="D5" s="64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157547174</v>
      </c>
      <c r="C8" s="6">
        <f>SUM(C9:C11)</f>
        <v>150048051.87</v>
      </c>
      <c r="D8" s="6">
        <f>SUM(D9:D11)</f>
        <v>150048051.87</v>
      </c>
    </row>
    <row r="9" spans="1:4" x14ac:dyDescent="0.25">
      <c r="A9" s="31" t="s">
        <v>8</v>
      </c>
      <c r="B9" s="51">
        <v>84217000</v>
      </c>
      <c r="C9" s="51">
        <v>91288866.790000007</v>
      </c>
      <c r="D9" s="51">
        <v>91288866.790000007</v>
      </c>
    </row>
    <row r="10" spans="1:4" x14ac:dyDescent="0.25">
      <c r="A10" s="31" t="s">
        <v>9</v>
      </c>
      <c r="B10" s="51">
        <v>77330174</v>
      </c>
      <c r="C10" s="51">
        <v>56259185.079999998</v>
      </c>
      <c r="D10" s="51">
        <v>56259185.079999998</v>
      </c>
    </row>
    <row r="11" spans="1:4" x14ac:dyDescent="0.25">
      <c r="A11" s="31" t="s">
        <v>10</v>
      </c>
      <c r="B11" s="51">
        <f>B44</f>
        <v>-4000000</v>
      </c>
      <c r="C11" s="51">
        <f>C44</f>
        <v>2500000</v>
      </c>
      <c r="D11" s="51">
        <f>D44</f>
        <v>2500000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6">
        <f>B14+B15</f>
        <v>157547174</v>
      </c>
      <c r="C13" s="6">
        <f>C14+C15</f>
        <v>137873731.66</v>
      </c>
      <c r="D13" s="6">
        <f>D14+D15</f>
        <v>137282742.62</v>
      </c>
    </row>
    <row r="14" spans="1:4" x14ac:dyDescent="0.25">
      <c r="A14" s="31" t="s">
        <v>12</v>
      </c>
      <c r="B14" s="51">
        <f>84217000-4000000</f>
        <v>80217000</v>
      </c>
      <c r="C14" s="51">
        <f>95393212.89-4000000</f>
        <v>91393212.890000001</v>
      </c>
      <c r="D14" s="51">
        <f>94836023.85-4000000</f>
        <v>90836023.849999994</v>
      </c>
    </row>
    <row r="15" spans="1:4" x14ac:dyDescent="0.25">
      <c r="A15" s="31" t="s">
        <v>13</v>
      </c>
      <c r="B15" s="51">
        <v>77330174</v>
      </c>
      <c r="C15" s="51">
        <v>46480518.770000003</v>
      </c>
      <c r="D15" s="51">
        <v>46446718.770000003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8243773.6100000013</v>
      </c>
      <c r="D17" s="6">
        <f>D18+D19</f>
        <v>8243773.6100000013</v>
      </c>
    </row>
    <row r="18" spans="1:4" x14ac:dyDescent="0.25">
      <c r="A18" s="31" t="s">
        <v>15</v>
      </c>
      <c r="B18" s="8">
        <v>0</v>
      </c>
      <c r="C18" s="25">
        <v>2755822.72</v>
      </c>
      <c r="D18" s="25">
        <v>2755822.72</v>
      </c>
    </row>
    <row r="19" spans="1:4" x14ac:dyDescent="0.25">
      <c r="A19" s="31" t="s">
        <v>16</v>
      </c>
      <c r="B19" s="8">
        <v>0</v>
      </c>
      <c r="C19" s="25">
        <v>5487950.8900000006</v>
      </c>
      <c r="D19" s="25">
        <v>5487950.8900000006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20418093.820000008</v>
      </c>
      <c r="D21" s="6">
        <f>D8-D13+D17</f>
        <v>21009082.859999999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4000000</v>
      </c>
      <c r="C23" s="6">
        <f>C21-C11</f>
        <v>17918093.820000008</v>
      </c>
      <c r="D23" s="6">
        <f>D21-D11</f>
        <v>18509082.859999999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4000000</v>
      </c>
      <c r="C25" s="6">
        <f>C23-C17</f>
        <v>9674320.2100000065</v>
      </c>
      <c r="D25" s="6">
        <f>D23-D17</f>
        <v>10265309.249999998</v>
      </c>
    </row>
    <row r="26" spans="1:4" x14ac:dyDescent="0.25">
      <c r="A26" s="11"/>
      <c r="B26" s="49"/>
      <c r="C26" s="49"/>
      <c r="D26" s="49"/>
    </row>
    <row r="27" spans="1:4" x14ac:dyDescent="0.25">
      <c r="A27" s="34"/>
      <c r="D27" s="81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168200</v>
      </c>
      <c r="C29" s="2">
        <f>C30+C31</f>
        <v>149660</v>
      </c>
      <c r="D29" s="2">
        <f>D30+D31</f>
        <v>149660</v>
      </c>
    </row>
    <row r="30" spans="1:4" x14ac:dyDescent="0.25">
      <c r="A30" s="31" t="s">
        <v>24</v>
      </c>
      <c r="B30" s="25">
        <v>168200</v>
      </c>
      <c r="C30" s="25">
        <v>149660</v>
      </c>
      <c r="D30" s="25">
        <v>149660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4168200</v>
      </c>
      <c r="C33" s="2">
        <f>C25+C29</f>
        <v>9823980.2100000065</v>
      </c>
      <c r="D33" s="2">
        <f>D25+D29</f>
        <v>10414969.249999998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6500000</v>
      </c>
      <c r="D37" s="2">
        <f>D38+D39</f>
        <v>6500000</v>
      </c>
    </row>
    <row r="38" spans="1:4" x14ac:dyDescent="0.25">
      <c r="A38" s="31" t="s">
        <v>29</v>
      </c>
      <c r="B38" s="25">
        <v>0</v>
      </c>
      <c r="C38" s="25">
        <v>6500000</v>
      </c>
      <c r="D38" s="25">
        <v>6500000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4000000</v>
      </c>
      <c r="C40" s="2">
        <f>C41+C42</f>
        <v>4000000</v>
      </c>
      <c r="D40" s="2">
        <f>D41+D42</f>
        <v>4000000</v>
      </c>
    </row>
    <row r="41" spans="1:4" x14ac:dyDescent="0.25">
      <c r="A41" s="31" t="s">
        <v>32</v>
      </c>
      <c r="B41" s="25">
        <v>4000000</v>
      </c>
      <c r="C41" s="25">
        <v>4000000</v>
      </c>
      <c r="D41" s="25">
        <v>4000000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-4000000</v>
      </c>
      <c r="C44" s="2">
        <f>C37-C40</f>
        <v>2500000</v>
      </c>
      <c r="D44" s="2">
        <f>D37-D40</f>
        <v>2500000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f>B9</f>
        <v>84217000</v>
      </c>
      <c r="C48" s="53">
        <f>C9</f>
        <v>91288866.790000007</v>
      </c>
      <c r="D48" s="53">
        <f>D9</f>
        <v>91288866.790000007</v>
      </c>
    </row>
    <row r="49" spans="1:4" x14ac:dyDescent="0.25">
      <c r="A49" s="13" t="s">
        <v>36</v>
      </c>
      <c r="B49" s="2">
        <f>B50-B51</f>
        <v>-4000000</v>
      </c>
      <c r="C49" s="2">
        <f>C50-C51</f>
        <v>2500000</v>
      </c>
      <c r="D49" s="2">
        <f>D50-D51</f>
        <v>2500000</v>
      </c>
    </row>
    <row r="50" spans="1:4" x14ac:dyDescent="0.25">
      <c r="A50" s="54" t="s">
        <v>29</v>
      </c>
      <c r="B50" s="25">
        <v>0</v>
      </c>
      <c r="C50" s="25">
        <v>6500000</v>
      </c>
      <c r="D50" s="25">
        <v>6500000</v>
      </c>
    </row>
    <row r="51" spans="1:4" x14ac:dyDescent="0.25">
      <c r="A51" s="54" t="s">
        <v>32</v>
      </c>
      <c r="B51" s="25">
        <v>4000000</v>
      </c>
      <c r="C51" s="25">
        <v>4000000</v>
      </c>
      <c r="D51" s="25">
        <v>4000000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80217000</v>
      </c>
      <c r="C53" s="25">
        <f>C14</f>
        <v>91393212.890000001</v>
      </c>
      <c r="D53" s="25">
        <f>D14</f>
        <v>90836023.849999994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2755822.72</v>
      </c>
      <c r="D55" s="25">
        <f>D18</f>
        <v>2755822.72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f>B48+B49-B53+B55</f>
        <v>0</v>
      </c>
      <c r="C57" s="2">
        <f>C48+C49-C53+C55</f>
        <v>5151476.6200000066</v>
      </c>
      <c r="D57" s="2">
        <f>D48+D49-D53+D55</f>
        <v>5708665.6600000132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4000000</v>
      </c>
      <c r="C59" s="2">
        <f>C57-C49</f>
        <v>2651476.6200000066</v>
      </c>
      <c r="D59" s="2">
        <f>D57-D49</f>
        <v>3208665.6600000132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77330174</v>
      </c>
      <c r="C63" s="55">
        <f>C10</f>
        <v>56259185.079999998</v>
      </c>
      <c r="D63" s="55">
        <f>D10</f>
        <v>56259185.079999998</v>
      </c>
    </row>
    <row r="64" spans="1:4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f>B15</f>
        <v>77330174</v>
      </c>
      <c r="C68" s="51">
        <f>C15</f>
        <v>46480518.770000003</v>
      </c>
      <c r="D68" s="51">
        <f>D15</f>
        <v>46446718.770000003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5487950.8900000006</v>
      </c>
      <c r="D70" s="51">
        <f>D19</f>
        <v>5487950.8900000006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f>B63+B64-B68+B70</f>
        <v>0</v>
      </c>
      <c r="C72" s="6">
        <f>C63+C64-C68+C70</f>
        <v>15266617.199999996</v>
      </c>
      <c r="D72" s="6">
        <f>D63+D64-D68+D70</f>
        <v>15300417.199999996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f>B72-B64</f>
        <v>0</v>
      </c>
      <c r="C74" s="6">
        <f>C72-C64</f>
        <v>15266617.199999996</v>
      </c>
      <c r="D74" s="6">
        <f>D72-D64</f>
        <v>15300417.199999996</v>
      </c>
    </row>
    <row r="75" spans="1:4" x14ac:dyDescent="0.25">
      <c r="A75" s="28"/>
      <c r="B75" s="49"/>
      <c r="C75" s="49"/>
      <c r="D75" s="49"/>
    </row>
    <row r="76" spans="1:4" x14ac:dyDescent="0.25">
      <c r="C76" s="81"/>
      <c r="D76" s="81"/>
    </row>
    <row r="78" spans="1:4" x14ac:dyDescent="0.25">
      <c r="C78" s="81"/>
    </row>
    <row r="79" spans="1:4" x14ac:dyDescent="0.25">
      <c r="C79" s="81"/>
    </row>
    <row r="80" spans="1:4" x14ac:dyDescent="0.25">
      <c r="C80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8:D8 B29:D29 B37:D37 B48:D49 B63:D74 B11:D13 B16:D17 B20:D25 B18 B19 B31:D33 B42:D44 B52:D59 B39:D40 B38 B5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7" t="s">
        <v>55</v>
      </c>
      <c r="B1" s="87"/>
      <c r="C1" s="87"/>
      <c r="D1" s="87"/>
      <c r="E1" s="87"/>
      <c r="F1" s="87"/>
      <c r="G1" s="87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5" t="s">
        <v>81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43" t="s">
        <v>135</v>
      </c>
      <c r="C7" s="86"/>
      <c r="D7" s="86"/>
      <c r="E7" s="86"/>
      <c r="F7" s="86"/>
      <c r="G7" s="86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67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89" t="s">
        <v>146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20" t="s">
        <v>135</v>
      </c>
      <c r="C7" s="86"/>
      <c r="D7" s="86"/>
      <c r="E7" s="86"/>
      <c r="F7" s="86"/>
      <c r="G7" s="86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79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80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2" t="s">
        <v>81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2.25" x14ac:dyDescent="0.25">
      <c r="A6" s="93"/>
      <c r="B6" s="95"/>
      <c r="C6" s="95"/>
      <c r="D6" s="95"/>
      <c r="E6" s="95"/>
      <c r="F6" s="95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1" t="s">
        <v>162</v>
      </c>
      <c r="B39" s="91"/>
      <c r="C39" s="91"/>
      <c r="D39" s="91"/>
      <c r="E39" s="91"/>
      <c r="F39" s="91"/>
      <c r="G39" s="91"/>
    </row>
    <row r="40" spans="1:7" x14ac:dyDescent="0.25">
      <c r="A40" s="91" t="s">
        <v>163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86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87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6" t="s">
        <v>146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1" t="s">
        <v>162</v>
      </c>
      <c r="B32" s="91"/>
      <c r="C32" s="91"/>
      <c r="D32" s="91"/>
      <c r="E32" s="91"/>
      <c r="F32" s="91"/>
      <c r="G32" s="91"/>
    </row>
    <row r="33" spans="1:7" x14ac:dyDescent="0.25">
      <c r="A33" s="91" t="s">
        <v>163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88</v>
      </c>
      <c r="B1" s="98"/>
      <c r="C1" s="98"/>
      <c r="D1" s="98"/>
      <c r="E1" s="98"/>
      <c r="F1" s="98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89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7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8"/>
      <c r="C20" s="68"/>
      <c r="D20" s="68"/>
      <c r="E20" s="68"/>
      <c r="F20" s="68"/>
    </row>
    <row r="21" spans="1:6" ht="30" x14ac:dyDescent="0.25">
      <c r="A21" s="32" t="s">
        <v>107</v>
      </c>
      <c r="B21" s="68"/>
      <c r="C21" s="68"/>
      <c r="D21" s="68"/>
      <c r="E21" s="68"/>
      <c r="F21" s="68"/>
    </row>
    <row r="22" spans="1:6" ht="30" x14ac:dyDescent="0.25">
      <c r="A22" s="32" t="s">
        <v>108</v>
      </c>
      <c r="B22" s="68"/>
      <c r="C22" s="68"/>
      <c r="D22" s="68"/>
      <c r="E22" s="68"/>
      <c r="F22" s="68"/>
    </row>
    <row r="23" spans="1:6" ht="15" x14ac:dyDescent="0.25">
      <c r="A23" s="32" t="s">
        <v>109</v>
      </c>
      <c r="B23" s="68"/>
      <c r="C23" s="68"/>
      <c r="D23" s="68"/>
      <c r="E23" s="68"/>
      <c r="F23" s="68"/>
    </row>
    <row r="24" spans="1:6" ht="15" x14ac:dyDescent="0.25">
      <c r="A24" s="32" t="s">
        <v>110</v>
      </c>
      <c r="B24" s="69"/>
      <c r="C24" s="33"/>
      <c r="D24" s="33"/>
      <c r="E24" s="33"/>
      <c r="F24" s="33"/>
    </row>
    <row r="25" spans="1:6" ht="15" x14ac:dyDescent="0.25">
      <c r="A25" s="32" t="s">
        <v>111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8"/>
      <c r="C48" s="68"/>
      <c r="D48" s="68"/>
      <c r="E48" s="68"/>
      <c r="F48" s="68"/>
    </row>
    <row r="49" spans="1:6" ht="15" x14ac:dyDescent="0.25">
      <c r="A49" s="32" t="s">
        <v>124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2026-02-18T15:38:47Z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