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9B20D2EC-B8DF-4490-AAD7-5030ABEF1118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6" l="1"/>
  <c r="D73" i="6"/>
  <c r="D68" i="6"/>
  <c r="F63" i="6"/>
  <c r="E63" i="6"/>
  <c r="C63" i="6"/>
  <c r="F34" i="6"/>
  <c r="E34" i="6"/>
  <c r="C34" i="6"/>
  <c r="D62" i="6" l="1"/>
  <c r="F59" i="6" l="1"/>
  <c r="E59" i="6"/>
  <c r="F54" i="6"/>
  <c r="E54" i="6"/>
  <c r="C59" i="6"/>
  <c r="C54" i="6"/>
  <c r="F28" i="6"/>
  <c r="E28" i="6"/>
  <c r="F16" i="6"/>
  <c r="E16" i="6"/>
  <c r="B63" i="6" l="1"/>
  <c r="D63" i="6" s="1"/>
  <c r="G49" i="6" l="1"/>
  <c r="D49" i="6"/>
  <c r="G48" i="6"/>
  <c r="D48" i="6"/>
  <c r="G33" i="6"/>
  <c r="G32" i="6"/>
  <c r="G31" i="6"/>
  <c r="G30" i="6"/>
  <c r="G29" i="6"/>
  <c r="D33" i="6"/>
  <c r="D32" i="6"/>
  <c r="D31" i="6"/>
  <c r="D30" i="6"/>
  <c r="D29" i="6"/>
  <c r="G27" i="6"/>
  <c r="G26" i="6"/>
  <c r="G25" i="6"/>
  <c r="G24" i="6"/>
  <c r="G23" i="6"/>
  <c r="G22" i="6"/>
  <c r="G21" i="6"/>
  <c r="G20" i="6"/>
  <c r="G19" i="6"/>
  <c r="G18" i="6"/>
  <c r="G17" i="6"/>
  <c r="D27" i="6"/>
  <c r="D26" i="6"/>
  <c r="D25" i="6"/>
  <c r="D24" i="6"/>
  <c r="D23" i="6"/>
  <c r="D22" i="6"/>
  <c r="D21" i="6"/>
  <c r="D20" i="6"/>
  <c r="D19" i="6"/>
  <c r="D18" i="6"/>
  <c r="D17" i="6"/>
  <c r="G15" i="6"/>
  <c r="G14" i="6"/>
  <c r="G13" i="6"/>
  <c r="G12" i="6"/>
  <c r="G11" i="6"/>
  <c r="G10" i="6"/>
  <c r="G9" i="6"/>
  <c r="D15" i="6"/>
  <c r="D14" i="6"/>
  <c r="D13" i="6"/>
  <c r="D12" i="6"/>
  <c r="D11" i="6"/>
  <c r="D10" i="6"/>
  <c r="D9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50" i="6"/>
  <c r="G51" i="6"/>
  <c r="G52" i="6"/>
  <c r="G46" i="6"/>
  <c r="G39" i="6"/>
  <c r="G38" i="6"/>
  <c r="G36" i="6"/>
  <c r="G35" i="6" s="1"/>
  <c r="G34" i="6"/>
  <c r="F75" i="6"/>
  <c r="F67" i="6"/>
  <c r="F45" i="6"/>
  <c r="F65" i="6" s="1"/>
  <c r="F37" i="6"/>
  <c r="F35" i="6"/>
  <c r="E75" i="6"/>
  <c r="E67" i="6"/>
  <c r="E45" i="6"/>
  <c r="E37" i="6"/>
  <c r="E35" i="6"/>
  <c r="D75" i="6"/>
  <c r="D67" i="6"/>
  <c r="D59" i="6"/>
  <c r="D54" i="6"/>
  <c r="D45" i="6"/>
  <c r="D37" i="6"/>
  <c r="D35" i="6"/>
  <c r="D28" i="6"/>
  <c r="D16" i="6"/>
  <c r="C75" i="6"/>
  <c r="C67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C41" i="6" l="1"/>
  <c r="E65" i="6"/>
  <c r="C65" i="6"/>
  <c r="F41" i="6"/>
  <c r="F70" i="6" s="1"/>
  <c r="D41" i="6"/>
  <c r="G28" i="6"/>
  <c r="B41" i="6"/>
  <c r="B70" i="6" s="1"/>
  <c r="B65" i="6"/>
  <c r="G54" i="6"/>
  <c r="D65" i="6"/>
  <c r="E41" i="6"/>
  <c r="G45" i="6"/>
  <c r="G16" i="6"/>
  <c r="G37" i="6"/>
  <c r="E70" i="6" l="1"/>
  <c r="G41" i="6"/>
  <c r="G42" i="6" s="1"/>
  <c r="D70" i="6"/>
  <c r="C70" i="6"/>
  <c r="G65" i="6"/>
  <c r="G70" i="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<sst xmlns="http://schemas.openxmlformats.org/spreadsheetml/2006/main" count="253" uniqueCount="186">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</sst>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abSelected="1" zoomScale="89" zoomScaleNormal="89" workbookViewId="0">
      <selection activeCell="A4" sqref="A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73" t="s">
        <v>2</v>
      </c>
      <c r="B1" s="74"/>
      <c r="C1" s="74"/>
      <c r="D1" s="74"/>
      <c r="E1" s="74"/>
      <c r="F1" s="74"/>
      <c r="G1" s="75"/>
    </row>
    <row r="2" spans="1:7" x14ac:dyDescent="0.25">
      <c r="A2" s="43" t="s">
        <v>184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s">
        <v>185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0" t="s">
        <v>4</v>
      </c>
      <c r="B6" s="72" t="s">
        <v>5</v>
      </c>
      <c r="C6" s="72"/>
      <c r="D6" s="72"/>
      <c r="E6" s="72"/>
      <c r="F6" s="72"/>
      <c r="G6" s="72" t="s">
        <v>6</v>
      </c>
    </row>
    <row r="7" spans="1:7" ht="30" x14ac:dyDescent="0.25">
      <c r="A7" s="71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2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68">
        <v>1760000</v>
      </c>
      <c r="C9" s="68">
        <v>375000</v>
      </c>
      <c r="D9" s="69">
        <f>B9+C9</f>
        <v>2135000</v>
      </c>
      <c r="E9" s="68">
        <v>1898566.89</v>
      </c>
      <c r="F9" s="68">
        <v>1898566.89</v>
      </c>
      <c r="G9" s="69">
        <f>F9-B9</f>
        <v>138566.8899999999</v>
      </c>
    </row>
    <row r="10" spans="1:7" x14ac:dyDescent="0.25">
      <c r="A10" s="19" t="s">
        <v>13</v>
      </c>
      <c r="B10" s="68">
        <v>0</v>
      </c>
      <c r="C10" s="68">
        <v>0</v>
      </c>
      <c r="D10" s="69">
        <f t="shared" ref="D10:D15" si="0">B10+C10</f>
        <v>0</v>
      </c>
      <c r="E10" s="68">
        <v>0</v>
      </c>
      <c r="F10" s="68">
        <v>0</v>
      </c>
      <c r="G10" s="69">
        <f t="shared" ref="G10:G15" si="1">F10-B10</f>
        <v>0</v>
      </c>
    </row>
    <row r="11" spans="1:7" x14ac:dyDescent="0.25">
      <c r="A11" s="19" t="s">
        <v>14</v>
      </c>
      <c r="B11" s="68">
        <v>90000</v>
      </c>
      <c r="C11" s="68">
        <v>-90000</v>
      </c>
      <c r="D11" s="69">
        <f t="shared" si="0"/>
        <v>0</v>
      </c>
      <c r="E11" s="68">
        <v>0</v>
      </c>
      <c r="F11" s="68">
        <v>0</v>
      </c>
      <c r="G11" s="69">
        <f t="shared" si="1"/>
        <v>-90000</v>
      </c>
    </row>
    <row r="12" spans="1:7" x14ac:dyDescent="0.25">
      <c r="A12" s="19" t="s">
        <v>15</v>
      </c>
      <c r="B12" s="68">
        <v>1808000</v>
      </c>
      <c r="C12" s="68">
        <v>-159000</v>
      </c>
      <c r="D12" s="69">
        <f t="shared" si="0"/>
        <v>1649000</v>
      </c>
      <c r="E12" s="68">
        <v>1463739.99</v>
      </c>
      <c r="F12" s="68">
        <v>1463739.99</v>
      </c>
      <c r="G12" s="69">
        <f t="shared" si="1"/>
        <v>-344260.01</v>
      </c>
    </row>
    <row r="13" spans="1:7" x14ac:dyDescent="0.25">
      <c r="A13" s="19" t="s">
        <v>16</v>
      </c>
      <c r="B13" s="68">
        <v>541000</v>
      </c>
      <c r="C13" s="68">
        <v>-342000</v>
      </c>
      <c r="D13" s="69">
        <f t="shared" si="0"/>
        <v>199000</v>
      </c>
      <c r="E13" s="68">
        <v>116522.07</v>
      </c>
      <c r="F13" s="68">
        <v>116522.07</v>
      </c>
      <c r="G13" s="69">
        <f t="shared" si="1"/>
        <v>-424477.93</v>
      </c>
    </row>
    <row r="14" spans="1:7" x14ac:dyDescent="0.25">
      <c r="A14" s="19" t="s">
        <v>17</v>
      </c>
      <c r="B14" s="68">
        <v>357000</v>
      </c>
      <c r="C14" s="68">
        <v>365111.88</v>
      </c>
      <c r="D14" s="69">
        <f t="shared" si="0"/>
        <v>722111.88</v>
      </c>
      <c r="E14" s="68">
        <v>583702.6</v>
      </c>
      <c r="F14" s="68">
        <v>583702.6</v>
      </c>
      <c r="G14" s="69">
        <f t="shared" si="1"/>
        <v>226702.59999999998</v>
      </c>
    </row>
    <row r="15" spans="1:7" x14ac:dyDescent="0.25">
      <c r="A15" s="19" t="s">
        <v>18</v>
      </c>
      <c r="B15" s="68">
        <v>0</v>
      </c>
      <c r="C15" s="14">
        <v>0</v>
      </c>
      <c r="D15" s="69">
        <f t="shared" si="0"/>
        <v>0</v>
      </c>
      <c r="E15" s="68">
        <v>0</v>
      </c>
      <c r="F15" s="68">
        <v>0</v>
      </c>
      <c r="G15" s="69">
        <f t="shared" si="1"/>
        <v>0</v>
      </c>
    </row>
    <row r="16" spans="1:7" x14ac:dyDescent="0.25">
      <c r="A16" s="41" t="s">
        <v>19</v>
      </c>
      <c r="B16" s="14">
        <f t="shared" ref="B16:G16" si="2">SUM(B17:B27)</f>
        <v>75870000</v>
      </c>
      <c r="C16" s="14">
        <f t="shared" si="2"/>
        <v>-4500940.5600000005</v>
      </c>
      <c r="D16" s="14">
        <f t="shared" si="2"/>
        <v>71369059.439999998</v>
      </c>
      <c r="E16" s="69">
        <f t="shared" ref="E16:F16" si="3">SUM(E17:E27)</f>
        <v>70327017.939999998</v>
      </c>
      <c r="F16" s="69">
        <f t="shared" si="3"/>
        <v>70327017.939999998</v>
      </c>
      <c r="G16" s="14">
        <f t="shared" si="2"/>
        <v>-5542982.0600000042</v>
      </c>
    </row>
    <row r="17" spans="1:7" x14ac:dyDescent="0.25">
      <c r="A17" s="36" t="s">
        <v>20</v>
      </c>
      <c r="B17" s="68">
        <v>28000000</v>
      </c>
      <c r="C17" s="68">
        <v>-1500940.56</v>
      </c>
      <c r="D17" s="69">
        <f t="shared" ref="D17:D27" si="4">B17+C17</f>
        <v>26499059.440000001</v>
      </c>
      <c r="E17" s="68">
        <v>26496018.359999999</v>
      </c>
      <c r="F17" s="68">
        <v>26496018.359999999</v>
      </c>
      <c r="G17" s="69">
        <f t="shared" ref="G17:G27" si="5">F17-B17</f>
        <v>-1503981.6400000006</v>
      </c>
    </row>
    <row r="18" spans="1:7" x14ac:dyDescent="0.25">
      <c r="A18" s="36" t="s">
        <v>21</v>
      </c>
      <c r="B18" s="68">
        <v>40500000</v>
      </c>
      <c r="C18" s="68">
        <v>-3000000</v>
      </c>
      <c r="D18" s="69">
        <f t="shared" si="4"/>
        <v>37500000</v>
      </c>
      <c r="E18" s="68">
        <v>36857796.159999996</v>
      </c>
      <c r="F18" s="68">
        <v>36857796.159999996</v>
      </c>
      <c r="G18" s="69">
        <f t="shared" si="5"/>
        <v>-3642203.8400000036</v>
      </c>
    </row>
    <row r="19" spans="1:7" x14ac:dyDescent="0.25">
      <c r="A19" s="36" t="s">
        <v>22</v>
      </c>
      <c r="B19" s="68">
        <v>900000</v>
      </c>
      <c r="C19" s="68">
        <v>0</v>
      </c>
      <c r="D19" s="69">
        <f t="shared" si="4"/>
        <v>900000</v>
      </c>
      <c r="E19" s="68">
        <v>694684.66</v>
      </c>
      <c r="F19" s="68">
        <v>694684.66</v>
      </c>
      <c r="G19" s="69">
        <f t="shared" si="5"/>
        <v>-205315.33999999997</v>
      </c>
    </row>
    <row r="20" spans="1:7" x14ac:dyDescent="0.25">
      <c r="A20" s="36" t="s">
        <v>23</v>
      </c>
      <c r="B20" s="69">
        <v>0</v>
      </c>
      <c r="C20" s="69">
        <v>0</v>
      </c>
      <c r="D20" s="69">
        <f t="shared" si="4"/>
        <v>0</v>
      </c>
      <c r="E20" s="69">
        <v>0</v>
      </c>
      <c r="F20" s="69">
        <v>0</v>
      </c>
      <c r="G20" s="69">
        <f t="shared" si="5"/>
        <v>0</v>
      </c>
    </row>
    <row r="21" spans="1:7" x14ac:dyDescent="0.25">
      <c r="A21" s="36" t="s">
        <v>24</v>
      </c>
      <c r="B21" s="69">
        <v>0</v>
      </c>
      <c r="C21" s="69">
        <v>0</v>
      </c>
      <c r="D21" s="69">
        <f t="shared" si="4"/>
        <v>0</v>
      </c>
      <c r="E21" s="69">
        <v>0</v>
      </c>
      <c r="F21" s="69">
        <v>0</v>
      </c>
      <c r="G21" s="69">
        <f t="shared" si="5"/>
        <v>0</v>
      </c>
    </row>
    <row r="22" spans="1:7" x14ac:dyDescent="0.25">
      <c r="A22" s="36" t="s">
        <v>25</v>
      </c>
      <c r="B22" s="68">
        <v>2150000</v>
      </c>
      <c r="C22" s="68">
        <v>-50000</v>
      </c>
      <c r="D22" s="69">
        <f t="shared" si="4"/>
        <v>2100000</v>
      </c>
      <c r="E22" s="68">
        <v>1955095.33</v>
      </c>
      <c r="F22" s="68">
        <v>1955095.33</v>
      </c>
      <c r="G22" s="69">
        <f t="shared" si="5"/>
        <v>-194904.66999999993</v>
      </c>
    </row>
    <row r="23" spans="1:7" x14ac:dyDescent="0.25">
      <c r="A23" s="36" t="s">
        <v>26</v>
      </c>
      <c r="B23" s="69">
        <v>0</v>
      </c>
      <c r="C23" s="14">
        <v>0</v>
      </c>
      <c r="D23" s="69">
        <f t="shared" si="4"/>
        <v>0</v>
      </c>
      <c r="E23" s="69">
        <v>0</v>
      </c>
      <c r="F23" s="69">
        <v>0</v>
      </c>
      <c r="G23" s="69">
        <f t="shared" si="5"/>
        <v>0</v>
      </c>
    </row>
    <row r="24" spans="1:7" x14ac:dyDescent="0.25">
      <c r="A24" s="36" t="s">
        <v>27</v>
      </c>
      <c r="B24" s="69">
        <v>0</v>
      </c>
      <c r="C24" s="14">
        <v>0</v>
      </c>
      <c r="D24" s="69">
        <f t="shared" si="4"/>
        <v>0</v>
      </c>
      <c r="E24" s="69">
        <v>0</v>
      </c>
      <c r="F24" s="69">
        <v>0</v>
      </c>
      <c r="G24" s="69">
        <f t="shared" si="5"/>
        <v>0</v>
      </c>
    </row>
    <row r="25" spans="1:7" x14ac:dyDescent="0.25">
      <c r="A25" s="36" t="s">
        <v>28</v>
      </c>
      <c r="B25" s="68">
        <v>220000</v>
      </c>
      <c r="C25" s="14">
        <v>0</v>
      </c>
      <c r="D25" s="69">
        <f t="shared" si="4"/>
        <v>220000</v>
      </c>
      <c r="E25" s="68">
        <v>180815.43</v>
      </c>
      <c r="F25" s="68">
        <v>180815.43</v>
      </c>
      <c r="G25" s="69">
        <f t="shared" si="5"/>
        <v>-39184.570000000007</v>
      </c>
    </row>
    <row r="26" spans="1:7" x14ac:dyDescent="0.25">
      <c r="A26" s="36" t="s">
        <v>29</v>
      </c>
      <c r="B26" s="68">
        <v>4100000</v>
      </c>
      <c r="C26" s="68">
        <v>50000</v>
      </c>
      <c r="D26" s="69">
        <f t="shared" si="4"/>
        <v>4150000</v>
      </c>
      <c r="E26" s="68">
        <v>4142608</v>
      </c>
      <c r="F26" s="68">
        <v>4142608</v>
      </c>
      <c r="G26" s="69">
        <f t="shared" si="5"/>
        <v>42608</v>
      </c>
    </row>
    <row r="27" spans="1:7" x14ac:dyDescent="0.25">
      <c r="A27" s="36" t="s">
        <v>30</v>
      </c>
      <c r="B27" s="68">
        <v>0</v>
      </c>
      <c r="C27" s="14">
        <v>0</v>
      </c>
      <c r="D27" s="69">
        <f t="shared" si="4"/>
        <v>0</v>
      </c>
      <c r="E27" s="68">
        <v>0</v>
      </c>
      <c r="F27" s="68">
        <v>0</v>
      </c>
      <c r="G27" s="69">
        <f t="shared" si="5"/>
        <v>0</v>
      </c>
    </row>
    <row r="28" spans="1:7" x14ac:dyDescent="0.25">
      <c r="A28" s="19" t="s">
        <v>31</v>
      </c>
      <c r="B28" s="14">
        <f t="shared" ref="B28:G28" si="6">SUM(B29:B33)</f>
        <v>961000</v>
      </c>
      <c r="C28" s="14">
        <f t="shared" si="6"/>
        <v>0</v>
      </c>
      <c r="D28" s="14">
        <f t="shared" si="6"/>
        <v>961000</v>
      </c>
      <c r="E28" s="69">
        <f t="shared" ref="E28:F28" si="7">SUM(E29:E33)</f>
        <v>668865.36999999988</v>
      </c>
      <c r="F28" s="69">
        <f t="shared" si="7"/>
        <v>668865.36999999988</v>
      </c>
      <c r="G28" s="14">
        <f t="shared" si="6"/>
        <v>-292134.63</v>
      </c>
    </row>
    <row r="29" spans="1:7" x14ac:dyDescent="0.25">
      <c r="A29" s="36" t="s">
        <v>32</v>
      </c>
      <c r="B29" s="68">
        <v>3000</v>
      </c>
      <c r="C29" s="14">
        <v>0</v>
      </c>
      <c r="D29" s="69">
        <f t="shared" ref="D29:D33" si="8">B29+C29</f>
        <v>3000</v>
      </c>
      <c r="E29" s="68">
        <v>1753.89</v>
      </c>
      <c r="F29" s="68">
        <v>1753.89</v>
      </c>
      <c r="G29" s="69">
        <f t="shared" ref="G29:G33" si="9">F29-B29</f>
        <v>-1246.1099999999999</v>
      </c>
    </row>
    <row r="30" spans="1:7" x14ac:dyDescent="0.25">
      <c r="A30" s="36" t="s">
        <v>33</v>
      </c>
      <c r="B30" s="68">
        <v>80000</v>
      </c>
      <c r="C30" s="14">
        <v>0</v>
      </c>
      <c r="D30" s="69">
        <f t="shared" si="8"/>
        <v>80000</v>
      </c>
      <c r="E30" s="68">
        <v>65896.14</v>
      </c>
      <c r="F30" s="68">
        <v>65896.14</v>
      </c>
      <c r="G30" s="69">
        <f t="shared" si="9"/>
        <v>-14103.86</v>
      </c>
    </row>
    <row r="31" spans="1:7" x14ac:dyDescent="0.25">
      <c r="A31" s="36" t="s">
        <v>34</v>
      </c>
      <c r="B31" s="68">
        <v>435000</v>
      </c>
      <c r="C31" s="14">
        <v>0</v>
      </c>
      <c r="D31" s="69">
        <f t="shared" si="8"/>
        <v>435000</v>
      </c>
      <c r="E31" s="68">
        <v>386756.66</v>
      </c>
      <c r="F31" s="68">
        <v>386756.66</v>
      </c>
      <c r="G31" s="69">
        <f t="shared" si="9"/>
        <v>-48243.340000000026</v>
      </c>
    </row>
    <row r="32" spans="1:7" x14ac:dyDescent="0.25">
      <c r="A32" s="36" t="s">
        <v>35</v>
      </c>
      <c r="B32" s="69">
        <v>0</v>
      </c>
      <c r="C32" s="14">
        <v>0</v>
      </c>
      <c r="D32" s="69">
        <f t="shared" si="8"/>
        <v>0</v>
      </c>
      <c r="E32" s="69">
        <v>0</v>
      </c>
      <c r="F32" s="69">
        <v>0</v>
      </c>
      <c r="G32" s="69">
        <f t="shared" si="9"/>
        <v>0</v>
      </c>
    </row>
    <row r="33" spans="1:7" ht="14.45" customHeight="1" x14ac:dyDescent="0.25">
      <c r="A33" s="36" t="s">
        <v>36</v>
      </c>
      <c r="B33" s="68">
        <v>443000</v>
      </c>
      <c r="C33" s="14">
        <v>0</v>
      </c>
      <c r="D33" s="69">
        <f t="shared" si="8"/>
        <v>443000</v>
      </c>
      <c r="E33" s="68">
        <v>214458.68</v>
      </c>
      <c r="F33" s="68">
        <v>214458.68</v>
      </c>
      <c r="G33" s="69">
        <f t="shared" si="9"/>
        <v>-228541.32</v>
      </c>
    </row>
    <row r="34" spans="1:7" ht="14.45" customHeight="1" x14ac:dyDescent="0.25">
      <c r="A34" s="19" t="s">
        <v>37</v>
      </c>
      <c r="B34" s="14">
        <v>2830000</v>
      </c>
      <c r="C34" s="68">
        <f>15366427-330000-200000</f>
        <v>14836427</v>
      </c>
      <c r="D34" s="14">
        <f>+B34+C34</f>
        <v>17666427</v>
      </c>
      <c r="E34" s="68">
        <f>15210553.73+1019898.2</f>
        <v>16230451.93</v>
      </c>
      <c r="F34" s="68">
        <f>15210553.73+1019898.2</f>
        <v>16230451.93</v>
      </c>
      <c r="G34" s="14">
        <f t="shared" ref="G34" si="10">F34-B34</f>
        <v>13400451.93</v>
      </c>
    </row>
    <row r="35" spans="1:7" ht="14.45" customHeight="1" x14ac:dyDescent="0.25">
      <c r="A35" s="19" t="s">
        <v>38</v>
      </c>
      <c r="B35" s="14">
        <f t="shared" ref="B35:G35" si="11">B36</f>
        <v>0</v>
      </c>
      <c r="C35" s="14">
        <f t="shared" si="11"/>
        <v>0</v>
      </c>
      <c r="D35" s="14">
        <f t="shared" si="11"/>
        <v>0</v>
      </c>
      <c r="E35" s="14">
        <f t="shared" si="11"/>
        <v>0</v>
      </c>
      <c r="F35" s="14">
        <f t="shared" si="11"/>
        <v>0</v>
      </c>
      <c r="G35" s="14">
        <f t="shared" si="11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12">B38+B39</f>
        <v>0</v>
      </c>
      <c r="C37" s="14">
        <f t="shared" si="12"/>
        <v>0</v>
      </c>
      <c r="D37" s="14">
        <f t="shared" si="12"/>
        <v>0</v>
      </c>
      <c r="E37" s="14">
        <f t="shared" si="12"/>
        <v>0</v>
      </c>
      <c r="F37" s="14">
        <f t="shared" si="12"/>
        <v>0</v>
      </c>
      <c r="G37" s="14">
        <f t="shared" si="12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13">SUM(B9,B10,B11,B12,B13,B14,B15,B16,B28,B34,B35,B37)</f>
        <v>84217000</v>
      </c>
      <c r="C41" s="2">
        <f t="shared" si="13"/>
        <v>10484598.32</v>
      </c>
      <c r="D41" s="2">
        <f t="shared" si="13"/>
        <v>94701598.319999993</v>
      </c>
      <c r="E41" s="2">
        <f t="shared" si="13"/>
        <v>91288866.789999992</v>
      </c>
      <c r="F41" s="2">
        <f t="shared" si="13"/>
        <v>91288866.789999992</v>
      </c>
      <c r="G41" s="2">
        <f t="shared" si="13"/>
        <v>7071866.7899999954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7071866.7899999954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14">SUM(B46:B53)</f>
        <v>24830174</v>
      </c>
      <c r="C45" s="14">
        <f t="shared" si="14"/>
        <v>-1473299</v>
      </c>
      <c r="D45" s="14">
        <f t="shared" si="14"/>
        <v>23356875</v>
      </c>
      <c r="E45" s="14">
        <f t="shared" si="14"/>
        <v>23356249.620000001</v>
      </c>
      <c r="F45" s="14">
        <f t="shared" si="14"/>
        <v>23356249.620000001</v>
      </c>
      <c r="G45" s="14">
        <f t="shared" si="14"/>
        <v>-1473924.379999999</v>
      </c>
    </row>
    <row r="46" spans="1:7" x14ac:dyDescent="0.25">
      <c r="A46" s="37" t="s">
        <v>47</v>
      </c>
      <c r="B46" s="14">
        <v>0</v>
      </c>
      <c r="C46" s="69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69">
        <v>0</v>
      </c>
      <c r="D47" s="14">
        <v>0</v>
      </c>
      <c r="E47" s="14">
        <v>0</v>
      </c>
      <c r="F47" s="14">
        <v>0</v>
      </c>
      <c r="G47" s="14">
        <f t="shared" ref="G47:G52" si="15">F47-B47</f>
        <v>0</v>
      </c>
    </row>
    <row r="48" spans="1:7" x14ac:dyDescent="0.25">
      <c r="A48" s="37" t="s">
        <v>49</v>
      </c>
      <c r="B48" s="68">
        <v>18708801</v>
      </c>
      <c r="C48" s="68">
        <v>-1905286</v>
      </c>
      <c r="D48" s="69">
        <f t="shared" ref="D48:D49" si="16">B48+C48</f>
        <v>16803515</v>
      </c>
      <c r="E48" s="68">
        <v>16803474.530000001</v>
      </c>
      <c r="F48" s="68">
        <v>16803474.530000001</v>
      </c>
      <c r="G48" s="69">
        <f t="shared" si="15"/>
        <v>-1905326.4699999988</v>
      </c>
    </row>
    <row r="49" spans="1:7" ht="30" x14ac:dyDescent="0.25">
      <c r="A49" s="37" t="s">
        <v>50</v>
      </c>
      <c r="B49" s="68">
        <v>6121373</v>
      </c>
      <c r="C49" s="68">
        <v>431987</v>
      </c>
      <c r="D49" s="69">
        <f t="shared" si="16"/>
        <v>6553360</v>
      </c>
      <c r="E49" s="68">
        <v>6552775.0899999999</v>
      </c>
      <c r="F49" s="68">
        <v>6552775.0899999999</v>
      </c>
      <c r="G49" s="69">
        <f>F49-B49</f>
        <v>431402.08999999985</v>
      </c>
    </row>
    <row r="50" spans="1:7" x14ac:dyDescent="0.25">
      <c r="A50" s="37" t="s">
        <v>51</v>
      </c>
      <c r="B50" s="14">
        <v>0</v>
      </c>
      <c r="C50" s="69">
        <v>0</v>
      </c>
      <c r="D50" s="14">
        <v>0</v>
      </c>
      <c r="E50" s="69">
        <v>0</v>
      </c>
      <c r="F50" s="69">
        <v>0</v>
      </c>
      <c r="G50" s="14">
        <f t="shared" si="15"/>
        <v>0</v>
      </c>
    </row>
    <row r="51" spans="1:7" x14ac:dyDescent="0.25">
      <c r="A51" s="37" t="s">
        <v>52</v>
      </c>
      <c r="B51" s="14">
        <v>0</v>
      </c>
      <c r="C51" s="69">
        <v>0</v>
      </c>
      <c r="D51" s="14">
        <v>0</v>
      </c>
      <c r="E51" s="69">
        <v>0</v>
      </c>
      <c r="F51" s="69">
        <v>0</v>
      </c>
      <c r="G51" s="14">
        <f t="shared" si="15"/>
        <v>0</v>
      </c>
    </row>
    <row r="52" spans="1:7" ht="30" x14ac:dyDescent="0.25">
      <c r="A52" s="38" t="s">
        <v>53</v>
      </c>
      <c r="B52" s="14">
        <v>0</v>
      </c>
      <c r="C52" s="69">
        <v>0</v>
      </c>
      <c r="D52" s="14">
        <v>0</v>
      </c>
      <c r="E52" s="69">
        <v>0</v>
      </c>
      <c r="F52" s="69">
        <v>0</v>
      </c>
      <c r="G52" s="14">
        <f t="shared" si="15"/>
        <v>0</v>
      </c>
    </row>
    <row r="53" spans="1:7" x14ac:dyDescent="0.25">
      <c r="A53" s="36" t="s">
        <v>54</v>
      </c>
      <c r="B53" s="14">
        <v>0</v>
      </c>
      <c r="C53" s="69">
        <v>0</v>
      </c>
      <c r="D53" s="14">
        <v>0</v>
      </c>
      <c r="E53" s="69">
        <v>0</v>
      </c>
      <c r="F53" s="69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7">SUM(B55:B58)</f>
        <v>0</v>
      </c>
      <c r="C54" s="69">
        <f t="shared" si="17"/>
        <v>0</v>
      </c>
      <c r="D54" s="14">
        <f t="shared" si="17"/>
        <v>0</v>
      </c>
      <c r="E54" s="69">
        <f t="shared" si="17"/>
        <v>0</v>
      </c>
      <c r="F54" s="69">
        <f t="shared" si="17"/>
        <v>0</v>
      </c>
      <c r="G54" s="14">
        <f t="shared" si="17"/>
        <v>0</v>
      </c>
    </row>
    <row r="55" spans="1:7" x14ac:dyDescent="0.25">
      <c r="A55" s="38" t="s">
        <v>56</v>
      </c>
      <c r="B55" s="14">
        <v>0</v>
      </c>
      <c r="C55" s="69">
        <v>0</v>
      </c>
      <c r="D55" s="14">
        <v>0</v>
      </c>
      <c r="E55" s="69">
        <v>0</v>
      </c>
      <c r="F55" s="69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69">
        <v>0</v>
      </c>
      <c r="D56" s="14">
        <v>0</v>
      </c>
      <c r="E56" s="69">
        <v>0</v>
      </c>
      <c r="F56" s="69">
        <v>0</v>
      </c>
      <c r="G56" s="14">
        <f t="shared" ref="G56:G58" si="18">F56-B56</f>
        <v>0</v>
      </c>
    </row>
    <row r="57" spans="1:7" x14ac:dyDescent="0.25">
      <c r="A57" s="37" t="s">
        <v>58</v>
      </c>
      <c r="B57" s="14">
        <v>0</v>
      </c>
      <c r="C57" s="69">
        <v>0</v>
      </c>
      <c r="D57" s="14">
        <v>0</v>
      </c>
      <c r="E57" s="69">
        <v>0</v>
      </c>
      <c r="F57" s="69">
        <v>0</v>
      </c>
      <c r="G57" s="14">
        <f t="shared" si="18"/>
        <v>0</v>
      </c>
    </row>
    <row r="58" spans="1:7" x14ac:dyDescent="0.25">
      <c r="A58" s="38" t="s">
        <v>59</v>
      </c>
      <c r="B58" s="14">
        <v>0</v>
      </c>
      <c r="C58" s="68">
        <v>0</v>
      </c>
      <c r="D58" s="14">
        <v>0</v>
      </c>
      <c r="E58" s="68">
        <v>0</v>
      </c>
      <c r="F58" s="68">
        <v>0</v>
      </c>
      <c r="G58" s="14">
        <f t="shared" si="18"/>
        <v>0</v>
      </c>
    </row>
    <row r="59" spans="1:7" x14ac:dyDescent="0.25">
      <c r="A59" s="19" t="s">
        <v>60</v>
      </c>
      <c r="B59" s="14">
        <f t="shared" ref="B59:G59" si="19">SUM(B60:B61)</f>
        <v>0</v>
      </c>
      <c r="C59" s="69">
        <f t="shared" ref="C59" si="20">C60+C61</f>
        <v>0</v>
      </c>
      <c r="D59" s="14">
        <f t="shared" si="19"/>
        <v>0</v>
      </c>
      <c r="E59" s="69">
        <f t="shared" ref="E59:F59" si="21">E60+E61</f>
        <v>0</v>
      </c>
      <c r="F59" s="69">
        <f t="shared" si="21"/>
        <v>0</v>
      </c>
      <c r="G59" s="14">
        <f t="shared" si="19"/>
        <v>0</v>
      </c>
    </row>
    <row r="60" spans="1:7" x14ac:dyDescent="0.25">
      <c r="A60" s="37" t="s">
        <v>61</v>
      </c>
      <c r="B60" s="14">
        <v>0</v>
      </c>
      <c r="C60" s="68">
        <v>0</v>
      </c>
      <c r="D60" s="14">
        <v>0</v>
      </c>
      <c r="E60" s="68">
        <v>0</v>
      </c>
      <c r="F60" s="68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68">
        <v>0</v>
      </c>
      <c r="D61" s="14">
        <v>0</v>
      </c>
      <c r="E61" s="68">
        <v>0</v>
      </c>
      <c r="F61" s="68">
        <v>0</v>
      </c>
      <c r="G61" s="14">
        <f t="shared" ref="G61:G63" si="22">F61-B61</f>
        <v>0</v>
      </c>
    </row>
    <row r="62" spans="1:7" x14ac:dyDescent="0.25">
      <c r="A62" s="19" t="s">
        <v>63</v>
      </c>
      <c r="B62" s="14">
        <v>0</v>
      </c>
      <c r="C62" s="68">
        <v>3304430.41</v>
      </c>
      <c r="D62" s="69">
        <f t="shared" ref="D62:D63" si="23">B62+C62</f>
        <v>3304430.41</v>
      </c>
      <c r="E62" s="68">
        <v>3304430.41</v>
      </c>
      <c r="F62" s="68">
        <v>3304430.41</v>
      </c>
      <c r="G62" s="14">
        <f t="shared" si="22"/>
        <v>3304430.41</v>
      </c>
    </row>
    <row r="63" spans="1:7" x14ac:dyDescent="0.25">
      <c r="A63" s="19" t="s">
        <v>64</v>
      </c>
      <c r="B63" s="14">
        <f>55330000-330000-2500000</f>
        <v>52500000</v>
      </c>
      <c r="C63" s="68">
        <f>42856528.46-82199000+34815289.38-8400070.44+15868390.5-23645997.82+520546.39-9.31</f>
        <v>-20184322.839999992</v>
      </c>
      <c r="D63" s="69">
        <f t="shared" si="23"/>
        <v>32315677.160000008</v>
      </c>
      <c r="E63" s="69">
        <f>2095091.86+24054830.85+2928066.75+520515.59</f>
        <v>29598505.050000001</v>
      </c>
      <c r="F63" s="69">
        <f>2095091.86+24054830.85+2928066.75+520515.59</f>
        <v>29598505.050000001</v>
      </c>
      <c r="G63" s="14">
        <f t="shared" si="22"/>
        <v>-22901494.949999999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24">B45+B54+B59+B62+B63</f>
        <v>77330174</v>
      </c>
      <c r="C65" s="2">
        <f t="shared" si="24"/>
        <v>-18353191.429999992</v>
      </c>
      <c r="D65" s="2">
        <f t="shared" si="24"/>
        <v>58976982.570000008</v>
      </c>
      <c r="E65" s="2">
        <f t="shared" si="24"/>
        <v>56259185.079999998</v>
      </c>
      <c r="F65" s="2">
        <f t="shared" si="24"/>
        <v>56259185.079999998</v>
      </c>
      <c r="G65" s="2">
        <f t="shared" si="24"/>
        <v>-21070988.919999998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25">B68</f>
        <v>0</v>
      </c>
      <c r="C67" s="2">
        <f t="shared" si="25"/>
        <v>6500000</v>
      </c>
      <c r="D67" s="2">
        <f t="shared" si="25"/>
        <v>6500000</v>
      </c>
      <c r="E67" s="2">
        <f t="shared" si="25"/>
        <v>6500000</v>
      </c>
      <c r="F67" s="2">
        <f t="shared" si="25"/>
        <v>6500000</v>
      </c>
      <c r="G67" s="2">
        <f t="shared" si="25"/>
        <v>6500000</v>
      </c>
    </row>
    <row r="68" spans="1:7" x14ac:dyDescent="0.25">
      <c r="A68" s="19" t="s">
        <v>67</v>
      </c>
      <c r="B68" s="14">
        <v>0</v>
      </c>
      <c r="C68" s="68">
        <v>6500000</v>
      </c>
      <c r="D68" s="14">
        <f>+C68</f>
        <v>6500000</v>
      </c>
      <c r="E68" s="68">
        <v>6500000</v>
      </c>
      <c r="F68" s="68">
        <v>6500000</v>
      </c>
      <c r="G68" s="14">
        <f>F68-B68</f>
        <v>6500000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26">B41+B65+B67</f>
        <v>161547174</v>
      </c>
      <c r="C70" s="2">
        <f t="shared" si="26"/>
        <v>-1368593.109999992</v>
      </c>
      <c r="D70" s="2">
        <f t="shared" si="26"/>
        <v>160178580.88999999</v>
      </c>
      <c r="E70" s="2">
        <f t="shared" si="26"/>
        <v>154048051.87</v>
      </c>
      <c r="F70" s="2">
        <f t="shared" si="26"/>
        <v>154048051.87</v>
      </c>
      <c r="G70" s="2">
        <f t="shared" si="26"/>
        <v>-7499122.1300000027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68">
        <v>6500000</v>
      </c>
      <c r="D73" s="14">
        <f>+C73</f>
        <v>6500000</v>
      </c>
      <c r="E73" s="68">
        <v>6500000</v>
      </c>
      <c r="F73" s="68">
        <v>6500000</v>
      </c>
      <c r="G73" s="14">
        <f>F73-B73</f>
        <v>6500000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27">B73+B74</f>
        <v>0</v>
      </c>
      <c r="C75" s="2">
        <f t="shared" si="27"/>
        <v>6500000</v>
      </c>
      <c r="D75" s="2">
        <f t="shared" si="27"/>
        <v>6500000</v>
      </c>
      <c r="E75" s="2">
        <f t="shared" si="27"/>
        <v>6500000</v>
      </c>
      <c r="F75" s="2">
        <f t="shared" si="27"/>
        <v>6500000</v>
      </c>
      <c r="G75" s="2">
        <f t="shared" si="27"/>
        <v>6500000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9" scale="40" orientation="portrait" horizontalDpi="1200" verticalDpi="1200" r:id="rId1"/>
  <ignoredErrors>
    <ignoredError sqref="B16:D16 B35:F45 B60:B62 G60:G76 G55:G58 G38:G47 C23:C25 C29:C33 B50:B58 G50:G53 B64:F67 B46:B47 D46:F47 D60:D61 D50:D58 C27 B69:F72 B68 B74:F75 B73" unlockedFormula="1"/>
    <ignoredError sqref="B28:D28 B59 D59" formulaRange="1" unlockedFormula="1"/>
    <ignoredError sqref="G59 G54 G16 G28 G34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73</v>
      </c>
      <c r="B1" s="79"/>
      <c r="C1" s="79"/>
      <c r="D1" s="79"/>
      <c r="E1" s="79"/>
      <c r="F1" s="79"/>
      <c r="G1" s="79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7" t="s">
        <v>99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153</v>
      </c>
      <c r="C7" s="78"/>
      <c r="D7" s="78"/>
      <c r="E7" s="78"/>
      <c r="F7" s="78"/>
      <c r="G7" s="78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85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81" t="s">
        <v>164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0" t="s">
        <v>153</v>
      </c>
      <c r="C7" s="78"/>
      <c r="D7" s="78"/>
      <c r="E7" s="78"/>
      <c r="F7" s="78"/>
      <c r="G7" s="78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97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4" t="s">
        <v>99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f>+F5+1</f>
        <v>2022</v>
      </c>
    </row>
    <row r="6" spans="1:7" ht="32.25" x14ac:dyDescent="0.25">
      <c r="A6" s="76"/>
      <c r="B6" s="86"/>
      <c r="C6" s="86"/>
      <c r="D6" s="86"/>
      <c r="E6" s="86"/>
      <c r="F6" s="86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180</v>
      </c>
      <c r="B39" s="83"/>
      <c r="C39" s="83"/>
      <c r="D39" s="83"/>
      <c r="E39" s="83"/>
      <c r="F39" s="83"/>
      <c r="G39" s="83"/>
    </row>
    <row r="40" spans="1:7" x14ac:dyDescent="0.25">
      <c r="A40" s="83" t="s">
        <v>181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104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7" t="s">
        <v>164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180</v>
      </c>
      <c r="B32" s="83"/>
      <c r="C32" s="83"/>
      <c r="D32" s="83"/>
      <c r="E32" s="83"/>
      <c r="F32" s="83"/>
      <c r="G32" s="83"/>
    </row>
    <row r="33" spans="1:7" x14ac:dyDescent="0.25">
      <c r="A33" s="83" t="s">
        <v>181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106</v>
      </c>
      <c r="B1" s="89"/>
      <c r="C1" s="89"/>
      <c r="D1" s="89"/>
      <c r="E1" s="89"/>
      <c r="F1" s="89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